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showInkAnnotation="0" defaultThemeVersion="124226"/>
  <mc:AlternateContent xmlns:mc="http://schemas.openxmlformats.org/markup-compatibility/2006">
    <mc:Choice Requires="x15">
      <x15ac:absPath xmlns:x15ac="http://schemas.microsoft.com/office/spreadsheetml/2010/11/ac" url="https://nifa1.sharepoint.com/sites/TaxCreditDepartment/Shared Documents/Allocation/2026-2027-2028 QAP/10 - Final Docs for Website/Individual Docs/"/>
    </mc:Choice>
  </mc:AlternateContent>
  <xr:revisionPtr revIDLastSave="830" documentId="13_ncr:1_{AEB7D8A6-F1BD-47BC-874F-9D70FF7BE136}" xr6:coauthVersionLast="47" xr6:coauthVersionMax="47" xr10:uidLastSave="{A432AFAD-1225-4741-8088-EE0691E6271B}"/>
  <bookViews>
    <workbookView xWindow="-28920" yWindow="-120" windowWidth="29040" windowHeight="15720" xr2:uid="{00000000-000D-0000-FFFF-FFFF00000000}"/>
  </bookViews>
  <sheets>
    <sheet name="Unit Information" sheetId="1" r:id="rId1"/>
    <sheet name="County Selection 2023" sheetId="14" state="hidden" r:id="rId2"/>
    <sheet name="Average Income" sheetId="13" r:id="rId3"/>
    <sheet name="AMI Rent Targeting" sheetId="16" r:id="rId4"/>
    <sheet name="Operating Expenses" sheetId="2" r:id="rId5"/>
    <sheet name="Development Cost Schedule" sheetId="3" r:id="rId6"/>
    <sheet name="Efficient Housing Production" sheetId="11" r:id="rId7"/>
    <sheet name="Equity Gap" sheetId="4" r:id="rId8"/>
    <sheet name="4% ONLY Leverage" sheetId="17" r:id="rId9"/>
    <sheet name="20-YR Proforma" sheetId="6" r:id="rId10"/>
    <sheet name="HOME &amp; HTF Only" sheetId="15" r:id="rId11"/>
    <sheet name="30-YR Proforma_HTF" sheetId="8" r:id="rId12"/>
  </sheets>
  <externalReferences>
    <externalReference r:id="rId13"/>
  </externalReferences>
  <definedNames>
    <definedName name="Address">'[1]Selection of Method'!$D$5</definedName>
    <definedName name="Name">'[1]Selection of Method'!$D$4</definedName>
    <definedName name="_xlnm.Print_Area" localSheetId="8">'4% ONLY Leverage'!$A$1:$D$38</definedName>
    <definedName name="_xlnm.Print_Area" localSheetId="2">'Average Income'!$A$1:$R$52</definedName>
    <definedName name="_xlnm.Print_Area" localSheetId="6">'Efficient Housing Production'!$A$1:$J$32</definedName>
    <definedName name="_xlnm.Print_Area" localSheetId="7">'Equity Gap'!$A$1:$D$59</definedName>
    <definedName name="_xlnm.Print_Area" localSheetId="10">'HOME &amp; HTF Only'!$A$1:$T$15</definedName>
    <definedName name="_xlnm.Print_Titles" localSheetId="2">'Average Income'!$1:$2</definedName>
    <definedName name="ReviewDate">'[1]Selection of Method'!$D$6</definedName>
    <definedName name="TotSqFt">'[1]Selection of Method'!$F$23</definedName>
    <definedName name="Z_4117F1CD_FF87_43B0_A078_090EF831632E_.wvu.PrintArea" localSheetId="6" hidden="1">'Efficient Housing Production'!$A$1:$J$32</definedName>
    <definedName name="Z_4117F1CD_FF87_43B0_A078_090EF831632E_.wvu.PrintArea" localSheetId="7" hidden="1">'Equity Gap'!$A$1:$D$57</definedName>
  </definedNames>
  <calcPr calcId="191028"/>
  <customWorkbookViews>
    <customWorkbookView name="Teresa Kile - Personal View" guid="{E865FF6D-9896-4E06-B51A-246D42428865}" mergeInterval="0" personalView="1" maximized="1" windowWidth="1050" windowHeight="1407" activeSheetId="2"/>
    <customWorkbookView name="Sara" guid="{4117F1CD-FF87-43B0-A078-090EF831632E}" includeHiddenRowCol="0" maximized="1" xWindow="1358" yWindow="-8" windowWidth="1936" windowHeight="1056" activeSheetId="4"/>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6" i="17" l="1"/>
  <c r="G103" i="3"/>
  <c r="B10" i="11"/>
  <c r="G92" i="3" l="1"/>
  <c r="G72" i="3"/>
  <c r="G73" i="3"/>
  <c r="G74" i="3"/>
  <c r="G76" i="3"/>
  <c r="G82" i="3"/>
  <c r="C32" i="16" l="1"/>
  <c r="I34" i="16" s="1"/>
  <c r="I33" i="16" l="1"/>
  <c r="G51" i="3" l="1"/>
  <c r="D25" i="17" l="1"/>
  <c r="B1" i="17" l="1"/>
  <c r="D1" i="17"/>
  <c r="E24" i="13"/>
  <c r="E75" i="2"/>
  <c r="A107" i="3" l="1"/>
  <c r="B1" i="3" l="1"/>
  <c r="E24" i="16"/>
  <c r="O23" i="16"/>
  <c r="M23" i="16"/>
  <c r="G23" i="16"/>
  <c r="O22" i="16"/>
  <c r="M22" i="16"/>
  <c r="G22" i="16"/>
  <c r="O21" i="16"/>
  <c r="M21" i="16"/>
  <c r="G21" i="16"/>
  <c r="O20" i="16"/>
  <c r="M20" i="16"/>
  <c r="G20" i="16"/>
  <c r="O19" i="16"/>
  <c r="M19" i="16"/>
  <c r="G19" i="16"/>
  <c r="O18" i="16"/>
  <c r="M18" i="16"/>
  <c r="G18" i="16"/>
  <c r="O17" i="16"/>
  <c r="M17" i="16"/>
  <c r="G17" i="16"/>
  <c r="O16" i="16"/>
  <c r="M16" i="16"/>
  <c r="G16" i="16"/>
  <c r="O15" i="16"/>
  <c r="M15" i="16"/>
  <c r="G15" i="16"/>
  <c r="O14" i="16"/>
  <c r="M14" i="16"/>
  <c r="G14" i="16"/>
  <c r="O13" i="16"/>
  <c r="M13" i="16"/>
  <c r="G13" i="16"/>
  <c r="O12" i="16"/>
  <c r="M12" i="16"/>
  <c r="G12" i="16"/>
  <c r="O11" i="16"/>
  <c r="M11" i="16"/>
  <c r="G11" i="16"/>
  <c r="O10" i="16"/>
  <c r="M10" i="16"/>
  <c r="G10" i="16"/>
  <c r="O9" i="16"/>
  <c r="M9" i="16"/>
  <c r="G9" i="16"/>
  <c r="O8" i="16"/>
  <c r="M8" i="16"/>
  <c r="G8" i="16"/>
  <c r="M7" i="16"/>
  <c r="G7" i="16"/>
  <c r="O7" i="16" s="1"/>
  <c r="M25" i="16" l="1"/>
  <c r="G24" i="16"/>
  <c r="G57" i="3"/>
  <c r="G56" i="3"/>
  <c r="G55" i="3"/>
  <c r="F44" i="3"/>
  <c r="A123" i="3" l="1"/>
  <c r="A120" i="3"/>
  <c r="B1" i="2" l="1"/>
  <c r="I26" i="11"/>
  <c r="A115" i="3" l="1"/>
  <c r="D27" i="11" l="1"/>
  <c r="D28" i="11" s="1"/>
  <c r="E27" i="11"/>
  <c r="E28" i="11" s="1"/>
  <c r="F27" i="11"/>
  <c r="F28" i="11" s="1"/>
  <c r="G27" i="11"/>
  <c r="H27" i="11"/>
  <c r="H28" i="11" s="1"/>
  <c r="B27" i="11"/>
  <c r="B28" i="11" s="1"/>
  <c r="G28" i="11" l="1"/>
  <c r="B51" i="13"/>
  <c r="B50" i="13"/>
  <c r="B49" i="13"/>
  <c r="B48" i="13"/>
  <c r="B47" i="13"/>
  <c r="B46" i="13"/>
  <c r="H45" i="13"/>
  <c r="I36" i="13"/>
  <c r="I45" i="13" s="1"/>
  <c r="H36" i="13"/>
  <c r="G36" i="13"/>
  <c r="G45" i="13" s="1"/>
  <c r="F36" i="13"/>
  <c r="F45" i="13" s="1"/>
  <c r="E36" i="13"/>
  <c r="E45" i="13" s="1"/>
  <c r="D36" i="13"/>
  <c r="D45" i="13" s="1"/>
  <c r="C36" i="13"/>
  <c r="C45" i="13" s="1"/>
  <c r="F34" i="13"/>
  <c r="F14" i="13"/>
  <c r="E14" i="13"/>
  <c r="D14" i="13"/>
  <c r="C14" i="13"/>
  <c r="B14" i="13"/>
  <c r="G13" i="13"/>
  <c r="I12" i="13"/>
  <c r="G12" i="13"/>
  <c r="G11" i="13"/>
  <c r="I11" i="13" s="1"/>
  <c r="G10" i="13"/>
  <c r="I10" i="13" s="1"/>
  <c r="G9" i="13"/>
  <c r="I9" i="13" s="1"/>
  <c r="G8" i="13"/>
  <c r="I8" i="13" s="1"/>
  <c r="G7" i="13"/>
  <c r="I7" i="13" s="1"/>
  <c r="G14" i="13" l="1"/>
  <c r="C17" i="13" s="1"/>
  <c r="I13" i="13"/>
  <c r="H34" i="13"/>
  <c r="D34" i="13"/>
  <c r="G34" i="13"/>
  <c r="C34" i="13"/>
  <c r="I34" i="13"/>
  <c r="J34" i="13"/>
  <c r="E34" i="13"/>
  <c r="F27" i="13"/>
  <c r="F28" i="13"/>
  <c r="F29" i="13"/>
  <c r="F30" i="13"/>
  <c r="F31" i="13"/>
  <c r="F32" i="13"/>
  <c r="F33" i="13"/>
  <c r="C18" i="13" l="1"/>
  <c r="I14" i="13"/>
  <c r="H28" i="13"/>
  <c r="D28" i="13"/>
  <c r="G28" i="13"/>
  <c r="C28" i="13"/>
  <c r="I28" i="13"/>
  <c r="E28" i="13"/>
  <c r="J28" i="13"/>
  <c r="H31" i="13"/>
  <c r="D31" i="13"/>
  <c r="G31" i="13"/>
  <c r="C31" i="13"/>
  <c r="I31" i="13"/>
  <c r="J31" i="13"/>
  <c r="E31" i="13"/>
  <c r="F38" i="13"/>
  <c r="H27" i="13"/>
  <c r="D27" i="13"/>
  <c r="I27" i="13"/>
  <c r="C27" i="13"/>
  <c r="J27" i="13"/>
  <c r="G27" i="13"/>
  <c r="F37" i="13"/>
  <c r="E27" i="13"/>
  <c r="F42" i="13"/>
  <c r="H33" i="13"/>
  <c r="H42" i="13" s="1"/>
  <c r="D33" i="13"/>
  <c r="D42" i="13" s="1"/>
  <c r="G33" i="13"/>
  <c r="G42" i="13" s="1"/>
  <c r="C33" i="13"/>
  <c r="C42" i="13" s="1"/>
  <c r="I33" i="13"/>
  <c r="I42" i="13" s="1"/>
  <c r="J33" i="13"/>
  <c r="E33" i="13"/>
  <c r="E42" i="13" s="1"/>
  <c r="H29" i="13"/>
  <c r="H39" i="13" s="1"/>
  <c r="D29" i="13"/>
  <c r="D39" i="13" s="1"/>
  <c r="F39" i="13"/>
  <c r="G29" i="13"/>
  <c r="G39" i="13" s="1"/>
  <c r="C29" i="13"/>
  <c r="C39" i="13" s="1"/>
  <c r="I29" i="13"/>
  <c r="I39" i="13" s="1"/>
  <c r="J29" i="13"/>
  <c r="E29" i="13"/>
  <c r="E39" i="13" s="1"/>
  <c r="H32" i="13"/>
  <c r="H41" i="13" s="1"/>
  <c r="D32" i="13"/>
  <c r="D41" i="13" s="1"/>
  <c r="G32" i="13"/>
  <c r="G41" i="13" s="1"/>
  <c r="C32" i="13"/>
  <c r="C41" i="13" s="1"/>
  <c r="F41" i="13"/>
  <c r="I32" i="13"/>
  <c r="I41" i="13" s="1"/>
  <c r="E32" i="13"/>
  <c r="E41" i="13" s="1"/>
  <c r="J32" i="13"/>
  <c r="H30" i="13"/>
  <c r="D30" i="13"/>
  <c r="D40" i="13" s="1"/>
  <c r="G30" i="13"/>
  <c r="C30" i="13"/>
  <c r="C40" i="13" s="1"/>
  <c r="I30" i="13"/>
  <c r="I40" i="13" s="1"/>
  <c r="E30" i="13"/>
  <c r="F40" i="13"/>
  <c r="J30" i="13"/>
  <c r="H40" i="13" l="1"/>
  <c r="G40" i="13"/>
  <c r="C51" i="13"/>
  <c r="F51" i="13"/>
  <c r="E51" i="13"/>
  <c r="E40" i="13"/>
  <c r="C50" i="13"/>
  <c r="E48" i="13"/>
  <c r="E37" i="13"/>
  <c r="E38" i="13"/>
  <c r="C38" i="13"/>
  <c r="C37" i="13"/>
  <c r="E50" i="13"/>
  <c r="F48" i="13"/>
  <c r="D51" i="13"/>
  <c r="I37" i="13"/>
  <c r="I38" i="13"/>
  <c r="F50" i="13"/>
  <c r="H50" i="13"/>
  <c r="C48" i="13"/>
  <c r="H48" i="13"/>
  <c r="H37" i="13"/>
  <c r="H38" i="13"/>
  <c r="I50" i="13"/>
  <c r="D50" i="13"/>
  <c r="I48" i="13"/>
  <c r="D48" i="13"/>
  <c r="I51" i="13"/>
  <c r="H51" i="13"/>
  <c r="G37" i="13"/>
  <c r="F46" i="13" s="1"/>
  <c r="G38" i="13"/>
  <c r="D37" i="13"/>
  <c r="D38" i="13"/>
  <c r="D49" i="13" l="1"/>
  <c r="E49" i="13"/>
  <c r="F49" i="13"/>
  <c r="H49" i="13"/>
  <c r="I49" i="13"/>
  <c r="C49" i="13"/>
  <c r="F47" i="13"/>
  <c r="D47" i="13"/>
  <c r="I47" i="13"/>
  <c r="H46" i="13"/>
  <c r="I46" i="13"/>
  <c r="E47" i="13"/>
  <c r="C46" i="13"/>
  <c r="H47" i="13"/>
  <c r="C47" i="13"/>
  <c r="D46" i="13"/>
  <c r="E46" i="13"/>
  <c r="C27" i="11" l="1"/>
  <c r="B11" i="11"/>
  <c r="C28" i="11" l="1"/>
  <c r="I28" i="11" s="1"/>
  <c r="I27" i="11"/>
  <c r="I1" i="11"/>
  <c r="B1" i="11"/>
  <c r="F17" i="8"/>
  <c r="F17" i="6"/>
  <c r="A112" i="3"/>
  <c r="A114" i="3" s="1"/>
  <c r="J17" i="6" l="1"/>
  <c r="K17" i="6"/>
  <c r="H17" i="6"/>
  <c r="L17" i="6"/>
  <c r="I17" i="6"/>
  <c r="G17" i="6"/>
  <c r="H17" i="8"/>
  <c r="L17" i="8"/>
  <c r="G17" i="8"/>
  <c r="J17" i="8"/>
  <c r="K17" i="8"/>
  <c r="I17" i="8"/>
  <c r="A116" i="3"/>
  <c r="D78" i="3" s="1"/>
  <c r="C1" i="8" l="1"/>
  <c r="C1" i="6"/>
  <c r="B1" i="4"/>
  <c r="H13" i="1" l="1"/>
  <c r="I13" i="1" s="1"/>
  <c r="D13" i="1"/>
  <c r="H12" i="1"/>
  <c r="I12" i="1" s="1"/>
  <c r="D12" i="1"/>
  <c r="H11" i="1"/>
  <c r="I11" i="1" s="1"/>
  <c r="D11" i="1"/>
  <c r="H10" i="1"/>
  <c r="I10" i="1" s="1"/>
  <c r="D10" i="1"/>
  <c r="H18" i="1"/>
  <c r="I18" i="1" s="1"/>
  <c r="D18" i="1"/>
  <c r="H17" i="1"/>
  <c r="I17" i="1" s="1"/>
  <c r="D17" i="1"/>
  <c r="H16" i="1"/>
  <c r="I16" i="1" s="1"/>
  <c r="D16" i="1"/>
  <c r="H15" i="1"/>
  <c r="I15" i="1" s="1"/>
  <c r="D15" i="1"/>
  <c r="G53" i="3" l="1"/>
  <c r="G52" i="3"/>
  <c r="F49" i="3" l="1"/>
  <c r="F48" i="3"/>
  <c r="F27" i="3"/>
  <c r="G33" i="8" l="1"/>
  <c r="H33" i="8" s="1"/>
  <c r="I33" i="8" s="1"/>
  <c r="J33" i="8" s="1"/>
  <c r="K33" i="8" s="1"/>
  <c r="L33" i="8" s="1"/>
  <c r="M33" i="8" s="1"/>
  <c r="N33" i="8" s="1"/>
  <c r="O33" i="8" s="1"/>
  <c r="P33" i="8" s="1"/>
  <c r="Q33" i="8" s="1"/>
  <c r="R33" i="8" s="1"/>
  <c r="S33" i="8" s="1"/>
  <c r="T33" i="8" s="1"/>
  <c r="U33" i="8" s="1"/>
  <c r="V33" i="8" s="1"/>
  <c r="W33" i="8" s="1"/>
  <c r="X33" i="8" s="1"/>
  <c r="Y33" i="8" s="1"/>
  <c r="Z33" i="8" s="1"/>
  <c r="AA33" i="8" s="1"/>
  <c r="AB33" i="8" s="1"/>
  <c r="AC33" i="8" s="1"/>
  <c r="AD33" i="8" s="1"/>
  <c r="AE33" i="8" s="1"/>
  <c r="AF33" i="8" s="1"/>
  <c r="AG33" i="8" s="1"/>
  <c r="AH33" i="8" s="1"/>
  <c r="AI33" i="8" s="1"/>
  <c r="AJ33" i="8" s="1"/>
  <c r="F38" i="8"/>
  <c r="G36" i="8"/>
  <c r="H36" i="8" s="1"/>
  <c r="I36" i="8" s="1"/>
  <c r="J36" i="8" s="1"/>
  <c r="K36" i="8" s="1"/>
  <c r="L36" i="8" s="1"/>
  <c r="M36" i="8" s="1"/>
  <c r="N36" i="8" s="1"/>
  <c r="O36" i="8" s="1"/>
  <c r="P36" i="8" s="1"/>
  <c r="Q36" i="8" s="1"/>
  <c r="R36" i="8" s="1"/>
  <c r="S36" i="8" s="1"/>
  <c r="T36" i="8" s="1"/>
  <c r="U36" i="8" s="1"/>
  <c r="V36" i="8" s="1"/>
  <c r="W36" i="8" s="1"/>
  <c r="X36" i="8" s="1"/>
  <c r="Y36" i="8" s="1"/>
  <c r="Z36" i="8" s="1"/>
  <c r="AA36" i="8" s="1"/>
  <c r="AB36" i="8" s="1"/>
  <c r="AC36" i="8" s="1"/>
  <c r="AD36" i="8" s="1"/>
  <c r="AE36" i="8" s="1"/>
  <c r="AF36" i="8" s="1"/>
  <c r="AG36" i="8" s="1"/>
  <c r="AH36" i="8" s="1"/>
  <c r="AI36" i="8" s="1"/>
  <c r="AJ36" i="8" s="1"/>
  <c r="G34" i="8"/>
  <c r="H34" i="8" s="1"/>
  <c r="I34" i="8" s="1"/>
  <c r="J34" i="8" s="1"/>
  <c r="K34" i="8" s="1"/>
  <c r="L34" i="8" s="1"/>
  <c r="M34" i="8" s="1"/>
  <c r="N34" i="8" s="1"/>
  <c r="O34" i="8" s="1"/>
  <c r="P34" i="8" s="1"/>
  <c r="Q34" i="8" s="1"/>
  <c r="R34" i="8" s="1"/>
  <c r="S34" i="8" s="1"/>
  <c r="T34" i="8" s="1"/>
  <c r="U34" i="8" s="1"/>
  <c r="V34" i="8" s="1"/>
  <c r="W34" i="8" s="1"/>
  <c r="X34" i="8" s="1"/>
  <c r="Y34" i="8" s="1"/>
  <c r="Z34" i="8" s="1"/>
  <c r="AA34" i="8" s="1"/>
  <c r="AB34" i="8" s="1"/>
  <c r="AC34" i="8" s="1"/>
  <c r="AD34" i="8" s="1"/>
  <c r="AE34" i="8" s="1"/>
  <c r="AF34" i="8" s="1"/>
  <c r="AG34" i="8" s="1"/>
  <c r="AH34" i="8" s="1"/>
  <c r="AI34" i="8" s="1"/>
  <c r="AJ34" i="8" s="1"/>
  <c r="G32" i="8"/>
  <c r="H32" i="8" s="1"/>
  <c r="I32" i="8" s="1"/>
  <c r="J32" i="8" s="1"/>
  <c r="K32" i="8" s="1"/>
  <c r="L32" i="8" s="1"/>
  <c r="M32" i="8" s="1"/>
  <c r="N32" i="8" s="1"/>
  <c r="O32" i="8" s="1"/>
  <c r="P32" i="8" s="1"/>
  <c r="Q32" i="8" s="1"/>
  <c r="R32" i="8" s="1"/>
  <c r="S32" i="8" s="1"/>
  <c r="T32" i="8" s="1"/>
  <c r="U32" i="8" s="1"/>
  <c r="V32" i="8" s="1"/>
  <c r="W32" i="8" s="1"/>
  <c r="X32" i="8" s="1"/>
  <c r="Y32" i="8" s="1"/>
  <c r="Z32" i="8" s="1"/>
  <c r="AA32" i="8" s="1"/>
  <c r="AB32" i="8" s="1"/>
  <c r="AC32" i="8" s="1"/>
  <c r="AD32" i="8" s="1"/>
  <c r="AE32" i="8" s="1"/>
  <c r="AF32" i="8" s="1"/>
  <c r="AG32" i="8" s="1"/>
  <c r="AH32" i="8" s="1"/>
  <c r="AI32" i="8" s="1"/>
  <c r="AJ32" i="8" s="1"/>
  <c r="G31" i="8"/>
  <c r="F24" i="8"/>
  <c r="G24" i="8" s="1"/>
  <c r="F16" i="8"/>
  <c r="G16" i="8" s="1"/>
  <c r="H16" i="8" s="1"/>
  <c r="I16" i="8" s="1"/>
  <c r="J16" i="8" s="1"/>
  <c r="K16" i="8" s="1"/>
  <c r="L16" i="8" s="1"/>
  <c r="M16" i="8" s="1"/>
  <c r="N16" i="8" s="1"/>
  <c r="O16" i="8" s="1"/>
  <c r="P16" i="8" s="1"/>
  <c r="Q16" i="8" s="1"/>
  <c r="R16" i="8" s="1"/>
  <c r="S16" i="8" s="1"/>
  <c r="T16" i="8" s="1"/>
  <c r="U16" i="8" s="1"/>
  <c r="V16" i="8" s="1"/>
  <c r="W16" i="8" s="1"/>
  <c r="X16" i="8" s="1"/>
  <c r="Y16" i="8" s="1"/>
  <c r="Z16" i="8" s="1"/>
  <c r="AA16" i="8" s="1"/>
  <c r="AB16" i="8" s="1"/>
  <c r="AC16" i="8" s="1"/>
  <c r="AD16" i="8" s="1"/>
  <c r="AE16" i="8" s="1"/>
  <c r="AF16" i="8" s="1"/>
  <c r="AG16" i="8" s="1"/>
  <c r="AH16" i="8" s="1"/>
  <c r="AI16" i="8" s="1"/>
  <c r="AJ16" i="8" s="1"/>
  <c r="F10" i="8"/>
  <c r="G10" i="8" s="1"/>
  <c r="H10" i="8" s="1"/>
  <c r="I10" i="8" s="1"/>
  <c r="J10" i="8" s="1"/>
  <c r="K10" i="8" s="1"/>
  <c r="L10" i="8" s="1"/>
  <c r="M10" i="8" s="1"/>
  <c r="N10" i="8" s="1"/>
  <c r="O10" i="8" s="1"/>
  <c r="P10" i="8" s="1"/>
  <c r="Q10" i="8" s="1"/>
  <c r="R10" i="8" s="1"/>
  <c r="S10" i="8" s="1"/>
  <c r="T10" i="8" s="1"/>
  <c r="U10" i="8" s="1"/>
  <c r="V10" i="8" s="1"/>
  <c r="W10" i="8" s="1"/>
  <c r="X10" i="8" s="1"/>
  <c r="Y10" i="8" s="1"/>
  <c r="Z10" i="8" s="1"/>
  <c r="AA10" i="8" s="1"/>
  <c r="AB10" i="8" s="1"/>
  <c r="AC10" i="8" s="1"/>
  <c r="AD10" i="8" s="1"/>
  <c r="AE10" i="8" s="1"/>
  <c r="AF10" i="8" s="1"/>
  <c r="AG10" i="8" s="1"/>
  <c r="AH10" i="8" s="1"/>
  <c r="AI10" i="8" s="1"/>
  <c r="AJ10" i="8" s="1"/>
  <c r="C2" i="8"/>
  <c r="G38" i="8" l="1"/>
  <c r="H24" i="8"/>
  <c r="I24" i="8" s="1"/>
  <c r="J24" i="8" s="1"/>
  <c r="K24" i="8" s="1"/>
  <c r="L24" i="8" s="1"/>
  <c r="M24" i="8" s="1"/>
  <c r="N24" i="8" s="1"/>
  <c r="O24" i="8" s="1"/>
  <c r="P24" i="8" s="1"/>
  <c r="Q24" i="8" s="1"/>
  <c r="R24" i="8" s="1"/>
  <c r="S24" i="8" s="1"/>
  <c r="T24" i="8" s="1"/>
  <c r="U24" i="8" s="1"/>
  <c r="V24" i="8" s="1"/>
  <c r="W24" i="8" s="1"/>
  <c r="X24" i="8" s="1"/>
  <c r="Y24" i="8" s="1"/>
  <c r="Z24" i="8" s="1"/>
  <c r="AA24" i="8" s="1"/>
  <c r="AB24" i="8" s="1"/>
  <c r="AC24" i="8" s="1"/>
  <c r="AD24" i="8" s="1"/>
  <c r="AE24" i="8" s="1"/>
  <c r="AF24" i="8" s="1"/>
  <c r="AG24" i="8" s="1"/>
  <c r="AH24" i="8" s="1"/>
  <c r="AI24" i="8" s="1"/>
  <c r="AJ24" i="8" s="1"/>
  <c r="H31" i="8"/>
  <c r="H38" i="8" l="1"/>
  <c r="I31" i="8"/>
  <c r="D7" i="1"/>
  <c r="H7" i="1"/>
  <c r="I7" i="1" s="1"/>
  <c r="D8" i="1"/>
  <c r="H8" i="1"/>
  <c r="I8" i="1" s="1"/>
  <c r="D9" i="1"/>
  <c r="H9" i="1"/>
  <c r="I9" i="1" s="1"/>
  <c r="D14" i="1"/>
  <c r="H14" i="1"/>
  <c r="I14" i="1" s="1"/>
  <c r="D19" i="1"/>
  <c r="H19" i="1"/>
  <c r="I19" i="1" s="1"/>
  <c r="D20" i="1"/>
  <c r="H20" i="1"/>
  <c r="I20" i="1" s="1"/>
  <c r="G31" i="6"/>
  <c r="G32" i="6"/>
  <c r="G33" i="6"/>
  <c r="G35" i="6"/>
  <c r="I38" i="8" l="1"/>
  <c r="J31" i="8"/>
  <c r="G37" i="6"/>
  <c r="F47" i="3"/>
  <c r="J38" i="8" l="1"/>
  <c r="K31" i="8"/>
  <c r="K38" i="8" l="1"/>
  <c r="L31" i="8"/>
  <c r="F11" i="3"/>
  <c r="F8" i="3"/>
  <c r="F40" i="3"/>
  <c r="F41" i="3"/>
  <c r="F42" i="3"/>
  <c r="F43" i="3"/>
  <c r="F45" i="3"/>
  <c r="F46" i="3"/>
  <c r="F39" i="3"/>
  <c r="L38" i="8" l="1"/>
  <c r="M31" i="8"/>
  <c r="H35" i="6"/>
  <c r="I35" i="6" s="1"/>
  <c r="J35" i="6" s="1"/>
  <c r="K35" i="6" s="1"/>
  <c r="L35" i="6" s="1"/>
  <c r="M35" i="6" s="1"/>
  <c r="N35" i="6" s="1"/>
  <c r="O35" i="6" s="1"/>
  <c r="P35" i="6" s="1"/>
  <c r="Q35" i="6" s="1"/>
  <c r="R35" i="6" s="1"/>
  <c r="S35" i="6" s="1"/>
  <c r="T35" i="6" s="1"/>
  <c r="U35" i="6" s="1"/>
  <c r="V35" i="6" s="1"/>
  <c r="W35" i="6" s="1"/>
  <c r="X35" i="6" s="1"/>
  <c r="Y35" i="6" s="1"/>
  <c r="Z35" i="6" s="1"/>
  <c r="H32" i="6"/>
  <c r="I32" i="6" s="1"/>
  <c r="J32" i="6" s="1"/>
  <c r="K32" i="6" s="1"/>
  <c r="L32" i="6" s="1"/>
  <c r="M32" i="6" s="1"/>
  <c r="N32" i="6" s="1"/>
  <c r="O32" i="6" s="1"/>
  <c r="P32" i="6" s="1"/>
  <c r="Q32" i="6" s="1"/>
  <c r="R32" i="6" s="1"/>
  <c r="S32" i="6" s="1"/>
  <c r="T32" i="6" s="1"/>
  <c r="U32" i="6" s="1"/>
  <c r="V32" i="6" s="1"/>
  <c r="W32" i="6" s="1"/>
  <c r="X32" i="6" s="1"/>
  <c r="Y32" i="6" s="1"/>
  <c r="Z32" i="6" s="1"/>
  <c r="H33" i="6"/>
  <c r="I33" i="6" s="1"/>
  <c r="J33" i="6" s="1"/>
  <c r="K33" i="6" s="1"/>
  <c r="L33" i="6" s="1"/>
  <c r="M33" i="6" s="1"/>
  <c r="N33" i="6" s="1"/>
  <c r="O33" i="6" s="1"/>
  <c r="P33" i="6" s="1"/>
  <c r="Q33" i="6" s="1"/>
  <c r="R33" i="6" s="1"/>
  <c r="S33" i="6" s="1"/>
  <c r="T33" i="6" s="1"/>
  <c r="U33" i="6" s="1"/>
  <c r="V33" i="6" s="1"/>
  <c r="W33" i="6" s="1"/>
  <c r="X33" i="6" s="1"/>
  <c r="Y33" i="6" s="1"/>
  <c r="Z33" i="6" s="1"/>
  <c r="H31" i="6"/>
  <c r="F24" i="6"/>
  <c r="F37" i="6"/>
  <c r="M38" i="8" l="1"/>
  <c r="N31" i="8"/>
  <c r="G24" i="6"/>
  <c r="H24" i="6" s="1"/>
  <c r="I24" i="6" s="1"/>
  <c r="J24" i="6" s="1"/>
  <c r="K24" i="6" s="1"/>
  <c r="L24" i="6" s="1"/>
  <c r="M24" i="6" s="1"/>
  <c r="N24" i="6" s="1"/>
  <c r="O24" i="6" s="1"/>
  <c r="P24" i="6" s="1"/>
  <c r="Q24" i="6" s="1"/>
  <c r="R24" i="6" s="1"/>
  <c r="S24" i="6" s="1"/>
  <c r="T24" i="6" s="1"/>
  <c r="U24" i="6" s="1"/>
  <c r="V24" i="6" s="1"/>
  <c r="W24" i="6" s="1"/>
  <c r="X24" i="6" s="1"/>
  <c r="Y24" i="6" s="1"/>
  <c r="Z24" i="6" s="1"/>
  <c r="I31" i="6"/>
  <c r="H37" i="6"/>
  <c r="F16" i="6"/>
  <c r="F10" i="6"/>
  <c r="N38" i="8" l="1"/>
  <c r="O31" i="8"/>
  <c r="G10" i="6"/>
  <c r="H10" i="6" s="1"/>
  <c r="I10" i="6" s="1"/>
  <c r="J10" i="6" s="1"/>
  <c r="K10" i="6" s="1"/>
  <c r="L10" i="6" s="1"/>
  <c r="M10" i="6" s="1"/>
  <c r="N10" i="6" s="1"/>
  <c r="O10" i="6" s="1"/>
  <c r="P10" i="6" s="1"/>
  <c r="Q10" i="6" s="1"/>
  <c r="R10" i="6" s="1"/>
  <c r="S10" i="6" s="1"/>
  <c r="T10" i="6" s="1"/>
  <c r="U10" i="6" s="1"/>
  <c r="V10" i="6" s="1"/>
  <c r="W10" i="6" s="1"/>
  <c r="X10" i="6" s="1"/>
  <c r="Y10" i="6" s="1"/>
  <c r="Z10" i="6" s="1"/>
  <c r="G16" i="6"/>
  <c r="H16" i="6" s="1"/>
  <c r="I16" i="6" s="1"/>
  <c r="J16" i="6" s="1"/>
  <c r="K16" i="6" s="1"/>
  <c r="L16" i="6" s="1"/>
  <c r="M16" i="6" s="1"/>
  <c r="N16" i="6" s="1"/>
  <c r="O16" i="6" s="1"/>
  <c r="P16" i="6" s="1"/>
  <c r="Q16" i="6" s="1"/>
  <c r="R16" i="6" s="1"/>
  <c r="S16" i="6" s="1"/>
  <c r="T16" i="6" s="1"/>
  <c r="U16" i="6" s="1"/>
  <c r="J31" i="6"/>
  <c r="I37" i="6"/>
  <c r="C2" i="6"/>
  <c r="V16" i="6" l="1"/>
  <c r="W16" i="6" s="1"/>
  <c r="X16" i="6" s="1"/>
  <c r="Y16" i="6" s="1"/>
  <c r="Z16" i="6" s="1"/>
  <c r="O38" i="8"/>
  <c r="P31" i="8"/>
  <c r="K31" i="6"/>
  <c r="J37" i="6"/>
  <c r="D41" i="4"/>
  <c r="D46" i="4" s="1"/>
  <c r="D1" i="4"/>
  <c r="G1" i="3"/>
  <c r="E1" i="2"/>
  <c r="G59" i="3"/>
  <c r="G58" i="3"/>
  <c r="G54" i="3"/>
  <c r="G38" i="3"/>
  <c r="G30" i="3"/>
  <c r="G29" i="3"/>
  <c r="G28" i="3"/>
  <c r="G25" i="3"/>
  <c r="G24" i="3"/>
  <c r="G23" i="3"/>
  <c r="G22" i="3"/>
  <c r="G21" i="3"/>
  <c r="G20" i="3"/>
  <c r="G19" i="3"/>
  <c r="G18" i="3"/>
  <c r="G17" i="3"/>
  <c r="G16" i="3"/>
  <c r="G15" i="3"/>
  <c r="G14" i="3"/>
  <c r="G13" i="3"/>
  <c r="G12" i="3"/>
  <c r="G10" i="3"/>
  <c r="G9" i="3"/>
  <c r="E60" i="3"/>
  <c r="E69" i="3" s="1"/>
  <c r="G69" i="3" s="1"/>
  <c r="D60" i="3"/>
  <c r="D69" i="3" s="1"/>
  <c r="D80" i="3" s="1"/>
  <c r="F6" i="3"/>
  <c r="E69" i="2"/>
  <c r="E40" i="2"/>
  <c r="E48" i="2"/>
  <c r="E30" i="2"/>
  <c r="E13" i="2"/>
  <c r="E50" i="2" s="1"/>
  <c r="H37" i="1"/>
  <c r="I37" i="1" s="1"/>
  <c r="H36" i="1"/>
  <c r="I36" i="1" s="1"/>
  <c r="H35" i="1"/>
  <c r="I35" i="1" s="1"/>
  <c r="H34" i="1"/>
  <c r="I34" i="1" s="1"/>
  <c r="H33" i="1"/>
  <c r="I33" i="1" s="1"/>
  <c r="H32" i="1"/>
  <c r="I32" i="1" s="1"/>
  <c r="H31" i="1"/>
  <c r="I31" i="1" s="1"/>
  <c r="H28" i="1"/>
  <c r="I28" i="1" s="1"/>
  <c r="H27" i="1"/>
  <c r="I27" i="1" s="1"/>
  <c r="H26" i="1"/>
  <c r="I26" i="1" s="1"/>
  <c r="H25" i="1"/>
  <c r="I25" i="1" s="1"/>
  <c r="H24" i="1"/>
  <c r="I24" i="1" s="1"/>
  <c r="H23" i="1"/>
  <c r="I23" i="1" s="1"/>
  <c r="D37" i="1"/>
  <c r="D36" i="1"/>
  <c r="D35" i="1"/>
  <c r="D34" i="1"/>
  <c r="D33" i="1"/>
  <c r="D32" i="1"/>
  <c r="D31" i="1"/>
  <c r="D24" i="1"/>
  <c r="D25" i="1"/>
  <c r="D26" i="1"/>
  <c r="D27" i="1"/>
  <c r="D28" i="1"/>
  <c r="D23" i="1"/>
  <c r="B38" i="1"/>
  <c r="B29" i="1"/>
  <c r="B21" i="1"/>
  <c r="B14" i="11" s="1"/>
  <c r="F19" i="6" l="1"/>
  <c r="G19" i="6" s="1"/>
  <c r="H19" i="6" s="1"/>
  <c r="I19" i="6" s="1"/>
  <c r="J19" i="6" s="1"/>
  <c r="K19" i="6" s="1"/>
  <c r="L19" i="6" s="1"/>
  <c r="M19" i="6" s="1"/>
  <c r="N19" i="6" s="1"/>
  <c r="O19" i="6" s="1"/>
  <c r="P19" i="6" s="1"/>
  <c r="Q19" i="6" s="1"/>
  <c r="R19" i="6" s="1"/>
  <c r="S19" i="6" s="1"/>
  <c r="T19" i="6" s="1"/>
  <c r="U19" i="6" s="1"/>
  <c r="V19" i="6" s="1"/>
  <c r="W19" i="6" s="1"/>
  <c r="X19" i="6" s="1"/>
  <c r="Y19" i="6" s="1"/>
  <c r="Z19" i="6" s="1"/>
  <c r="F19" i="8"/>
  <c r="G19" i="8" s="1"/>
  <c r="H19" i="8" s="1"/>
  <c r="I19" i="8" s="1"/>
  <c r="J19" i="8" s="1"/>
  <c r="K19" i="8" s="1"/>
  <c r="L19" i="8" s="1"/>
  <c r="M19" i="8" s="1"/>
  <c r="N19" i="8" s="1"/>
  <c r="O19" i="8" s="1"/>
  <c r="P19" i="8" s="1"/>
  <c r="Q19" i="8" s="1"/>
  <c r="R19" i="8" s="1"/>
  <c r="S19" i="8" s="1"/>
  <c r="T19" i="8" s="1"/>
  <c r="U19" i="8" s="1"/>
  <c r="V19" i="8" s="1"/>
  <c r="W19" i="8" s="1"/>
  <c r="X19" i="8" s="1"/>
  <c r="Y19" i="8" s="1"/>
  <c r="Z19" i="8" s="1"/>
  <c r="AA19" i="8" s="1"/>
  <c r="AB19" i="8" s="1"/>
  <c r="AC19" i="8" s="1"/>
  <c r="AD19" i="8" s="1"/>
  <c r="AE19" i="8" s="1"/>
  <c r="AF19" i="8" s="1"/>
  <c r="AG19" i="8" s="1"/>
  <c r="AH19" i="8" s="1"/>
  <c r="AI19" i="8" s="1"/>
  <c r="AJ19" i="8" s="1"/>
  <c r="F15" i="6"/>
  <c r="G15" i="6" s="1"/>
  <c r="F15" i="8"/>
  <c r="F20" i="6"/>
  <c r="G20" i="6" s="1"/>
  <c r="H20" i="6" s="1"/>
  <c r="I20" i="6" s="1"/>
  <c r="J20" i="6" s="1"/>
  <c r="K20" i="6" s="1"/>
  <c r="L20" i="6" s="1"/>
  <c r="M20" i="6" s="1"/>
  <c r="N20" i="6" s="1"/>
  <c r="O20" i="6" s="1"/>
  <c r="P20" i="6" s="1"/>
  <c r="Q20" i="6" s="1"/>
  <c r="R20" i="6" s="1"/>
  <c r="S20" i="6" s="1"/>
  <c r="T20" i="6" s="1"/>
  <c r="U20" i="6" s="1"/>
  <c r="V20" i="6" s="1"/>
  <c r="W20" i="6" s="1"/>
  <c r="X20" i="6" s="1"/>
  <c r="Y20" i="6" s="1"/>
  <c r="Z20" i="6" s="1"/>
  <c r="F20" i="8"/>
  <c r="G20" i="8" s="1"/>
  <c r="H20" i="8" s="1"/>
  <c r="I20" i="8" s="1"/>
  <c r="J20" i="8" s="1"/>
  <c r="K20" i="8" s="1"/>
  <c r="L20" i="8" s="1"/>
  <c r="M20" i="8" s="1"/>
  <c r="N20" i="8" s="1"/>
  <c r="O20" i="8" s="1"/>
  <c r="P20" i="8" s="1"/>
  <c r="Q20" i="8" s="1"/>
  <c r="R20" i="8" s="1"/>
  <c r="S20" i="8" s="1"/>
  <c r="T20" i="8" s="1"/>
  <c r="U20" i="8" s="1"/>
  <c r="V20" i="8" s="1"/>
  <c r="W20" i="8" s="1"/>
  <c r="X20" i="8" s="1"/>
  <c r="Y20" i="8" s="1"/>
  <c r="Z20" i="8" s="1"/>
  <c r="AA20" i="8" s="1"/>
  <c r="AB20" i="8" s="1"/>
  <c r="AC20" i="8" s="1"/>
  <c r="AD20" i="8" s="1"/>
  <c r="AE20" i="8" s="1"/>
  <c r="AF20" i="8" s="1"/>
  <c r="AG20" i="8" s="1"/>
  <c r="AH20" i="8" s="1"/>
  <c r="AI20" i="8" s="1"/>
  <c r="AJ20" i="8" s="1"/>
  <c r="F18" i="6"/>
  <c r="G18" i="6" s="1"/>
  <c r="F18" i="8"/>
  <c r="G18" i="8" s="1"/>
  <c r="H18" i="8" s="1"/>
  <c r="I18" i="8" s="1"/>
  <c r="J18" i="8" s="1"/>
  <c r="K18" i="8" s="1"/>
  <c r="L18" i="8" s="1"/>
  <c r="M18" i="8" s="1"/>
  <c r="N18" i="8" s="1"/>
  <c r="O18" i="8" s="1"/>
  <c r="P18" i="8" s="1"/>
  <c r="Q18" i="8" s="1"/>
  <c r="R18" i="8" s="1"/>
  <c r="S18" i="8" s="1"/>
  <c r="T18" i="8" s="1"/>
  <c r="U18" i="8" s="1"/>
  <c r="V18" i="8" s="1"/>
  <c r="W18" i="8" s="1"/>
  <c r="X18" i="8" s="1"/>
  <c r="Y18" i="8" s="1"/>
  <c r="Z18" i="8" s="1"/>
  <c r="AA18" i="8" s="1"/>
  <c r="AB18" i="8" s="1"/>
  <c r="AC18" i="8" s="1"/>
  <c r="AD18" i="8" s="1"/>
  <c r="AE18" i="8" s="1"/>
  <c r="AF18" i="8" s="1"/>
  <c r="AG18" i="8" s="1"/>
  <c r="AH18" i="8" s="1"/>
  <c r="AI18" i="8" s="1"/>
  <c r="AJ18" i="8" s="1"/>
  <c r="P38" i="8"/>
  <c r="Q31" i="8"/>
  <c r="D84" i="3"/>
  <c r="D90" i="3" s="1"/>
  <c r="L31" i="6"/>
  <c r="K37" i="6"/>
  <c r="I21" i="1"/>
  <c r="I38" i="1"/>
  <c r="D44" i="1" s="1"/>
  <c r="I29" i="1"/>
  <c r="D43" i="1" s="1"/>
  <c r="D38" i="1"/>
  <c r="E58" i="1" s="1"/>
  <c r="G60" i="3"/>
  <c r="B40" i="1"/>
  <c r="D29" i="1"/>
  <c r="D21" i="1"/>
  <c r="B15" i="11" s="1"/>
  <c r="E57" i="1" l="1"/>
  <c r="E62" i="1" s="1"/>
  <c r="A104" i="3"/>
  <c r="A106" i="3" s="1"/>
  <c r="A108" i="3" s="1"/>
  <c r="E78" i="3" s="1"/>
  <c r="G78" i="3" s="1"/>
  <c r="A122" i="3"/>
  <c r="A124" i="3" s="1"/>
  <c r="E77" i="3" s="1"/>
  <c r="G77" i="3" s="1"/>
  <c r="D94" i="3"/>
  <c r="E25" i="8"/>
  <c r="F22" i="8"/>
  <c r="G15" i="8"/>
  <c r="F22" i="6"/>
  <c r="Q38" i="8"/>
  <c r="R31" i="8"/>
  <c r="D40" i="1"/>
  <c r="G22" i="6"/>
  <c r="H18" i="6"/>
  <c r="I18" i="6" s="1"/>
  <c r="J18" i="6" s="1"/>
  <c r="K18" i="6" s="1"/>
  <c r="L18" i="6" s="1"/>
  <c r="M18" i="6" s="1"/>
  <c r="N18" i="6" s="1"/>
  <c r="O18" i="6" s="1"/>
  <c r="P18" i="6" s="1"/>
  <c r="Q18" i="6" s="1"/>
  <c r="R18" i="6" s="1"/>
  <c r="S18" i="6" s="1"/>
  <c r="T18" i="6" s="1"/>
  <c r="U18" i="6" s="1"/>
  <c r="V18" i="6" s="1"/>
  <c r="W18" i="6" s="1"/>
  <c r="X18" i="6" s="1"/>
  <c r="Y18" i="6" s="1"/>
  <c r="Z18" i="6" s="1"/>
  <c r="I40" i="1"/>
  <c r="D42" i="1"/>
  <c r="E25" i="6"/>
  <c r="E67" i="2"/>
  <c r="E55" i="2"/>
  <c r="H15" i="6"/>
  <c r="M31" i="6"/>
  <c r="L37" i="6"/>
  <c r="E80" i="3" l="1"/>
  <c r="G80" i="3" s="1"/>
  <c r="G22" i="8"/>
  <c r="H15" i="8"/>
  <c r="R38" i="8"/>
  <c r="S31" i="8"/>
  <c r="D45" i="1"/>
  <c r="F8" i="8" s="1"/>
  <c r="I15" i="6"/>
  <c r="H22" i="6"/>
  <c r="N31" i="6"/>
  <c r="M37" i="6"/>
  <c r="B12" i="11" l="1"/>
  <c r="E84" i="3"/>
  <c r="F9" i="8"/>
  <c r="G9" i="8" s="1"/>
  <c r="G8" i="8"/>
  <c r="I15" i="8"/>
  <c r="H22" i="8"/>
  <c r="S38" i="8"/>
  <c r="T31" i="8"/>
  <c r="D46" i="1"/>
  <c r="D47" i="1" s="1"/>
  <c r="E61" i="2" s="1"/>
  <c r="E63" i="2" s="1"/>
  <c r="E71" i="2" s="1"/>
  <c r="E77" i="2" s="1"/>
  <c r="F8" i="6"/>
  <c r="G8" i="6" s="1"/>
  <c r="I22" i="6"/>
  <c r="J15" i="6"/>
  <c r="O31" i="6"/>
  <c r="N37" i="6"/>
  <c r="E90" i="3" l="1"/>
  <c r="E94" i="3" s="1"/>
  <c r="G84" i="3"/>
  <c r="G90" i="3" s="1"/>
  <c r="G94" i="3" s="1"/>
  <c r="G95" i="3" s="1"/>
  <c r="B20" i="11"/>
  <c r="B18" i="11"/>
  <c r="F12" i="8"/>
  <c r="F28" i="8" s="1"/>
  <c r="F40" i="8" s="1"/>
  <c r="I22" i="8"/>
  <c r="J15" i="8"/>
  <c r="G12" i="8"/>
  <c r="G28" i="8" s="1"/>
  <c r="H8" i="8"/>
  <c r="T38" i="8"/>
  <c r="U31" i="8"/>
  <c r="F9" i="6"/>
  <c r="G9" i="6" s="1"/>
  <c r="G12" i="6" s="1"/>
  <c r="G28" i="6" s="1"/>
  <c r="G39" i="6" s="1"/>
  <c r="J22" i="6"/>
  <c r="K15" i="6"/>
  <c r="P31" i="6"/>
  <c r="O37" i="6"/>
  <c r="J22" i="8" l="1"/>
  <c r="K15" i="8"/>
  <c r="H9" i="8"/>
  <c r="H12" i="8" s="1"/>
  <c r="H28" i="8" s="1"/>
  <c r="I8" i="8"/>
  <c r="G42" i="8"/>
  <c r="G40" i="8"/>
  <c r="U38" i="8"/>
  <c r="V31" i="8"/>
  <c r="F12" i="6"/>
  <c r="F28" i="6" s="1"/>
  <c r="F39" i="6" s="1"/>
  <c r="H8" i="6"/>
  <c r="K22" i="6"/>
  <c r="L15" i="6"/>
  <c r="Q31" i="6"/>
  <c r="P37" i="6"/>
  <c r="I9" i="8" l="1"/>
  <c r="I12" i="8" s="1"/>
  <c r="I28" i="8" s="1"/>
  <c r="J8" i="8"/>
  <c r="H42" i="8"/>
  <c r="H40" i="8"/>
  <c r="K22" i="8"/>
  <c r="L15" i="8"/>
  <c r="V38" i="8"/>
  <c r="W31" i="8"/>
  <c r="G41" i="6"/>
  <c r="H9" i="6"/>
  <c r="H12" i="6" s="1"/>
  <c r="H28" i="6" s="1"/>
  <c r="I8" i="6"/>
  <c r="L22" i="6"/>
  <c r="M15" i="6"/>
  <c r="R31" i="6"/>
  <c r="Q37" i="6"/>
  <c r="L22" i="8" l="1"/>
  <c r="M15" i="8"/>
  <c r="K8" i="8"/>
  <c r="J9" i="8"/>
  <c r="J12" i="8" s="1"/>
  <c r="J28" i="8" s="1"/>
  <c r="I42" i="8"/>
  <c r="I40" i="8"/>
  <c r="W38" i="8"/>
  <c r="X31" i="8"/>
  <c r="H41" i="6"/>
  <c r="H39" i="6"/>
  <c r="I9" i="6"/>
  <c r="I12" i="6" s="1"/>
  <c r="I28" i="6" s="1"/>
  <c r="J8" i="6"/>
  <c r="M22" i="6"/>
  <c r="N15" i="6"/>
  <c r="S31" i="6"/>
  <c r="R37" i="6"/>
  <c r="K9" i="8" l="1"/>
  <c r="K12" i="8" s="1"/>
  <c r="K28" i="8" s="1"/>
  <c r="L8" i="8"/>
  <c r="M22" i="8"/>
  <c r="N15" i="8"/>
  <c r="J42" i="8"/>
  <c r="J40" i="8"/>
  <c r="X38" i="8"/>
  <c r="Y31" i="8"/>
  <c r="I41" i="6"/>
  <c r="I39" i="6"/>
  <c r="J9" i="6"/>
  <c r="J12" i="6" s="1"/>
  <c r="J28" i="6" s="1"/>
  <c r="K8" i="6"/>
  <c r="N22" i="6"/>
  <c r="O15" i="6"/>
  <c r="T31" i="6"/>
  <c r="S37" i="6"/>
  <c r="O15" i="8" l="1"/>
  <c r="N22" i="8"/>
  <c r="L9" i="8"/>
  <c r="L12" i="8" s="1"/>
  <c r="L28" i="8" s="1"/>
  <c r="M8" i="8"/>
  <c r="K42" i="8"/>
  <c r="K40" i="8"/>
  <c r="Y38" i="8"/>
  <c r="Z31" i="8"/>
  <c r="J41" i="6"/>
  <c r="J39" i="6"/>
  <c r="K9" i="6"/>
  <c r="K12" i="6" s="1"/>
  <c r="K28" i="6" s="1"/>
  <c r="L8" i="6"/>
  <c r="O22" i="6"/>
  <c r="P15" i="6"/>
  <c r="U31" i="6"/>
  <c r="T37" i="6"/>
  <c r="L42" i="8" l="1"/>
  <c r="L40" i="8"/>
  <c r="N8" i="8"/>
  <c r="M9" i="8"/>
  <c r="M12" i="8" s="1"/>
  <c r="M28" i="8" s="1"/>
  <c r="P15" i="8"/>
  <c r="O22" i="8"/>
  <c r="Z38" i="8"/>
  <c r="AA31" i="8"/>
  <c r="K39" i="6"/>
  <c r="K41" i="6"/>
  <c r="L9" i="6"/>
  <c r="L12" i="6" s="1"/>
  <c r="L28" i="6" s="1"/>
  <c r="M8" i="6"/>
  <c r="P22" i="6"/>
  <c r="Q15" i="6"/>
  <c r="V31" i="6"/>
  <c r="U37" i="6"/>
  <c r="N9" i="8" l="1"/>
  <c r="N12" i="8" s="1"/>
  <c r="N28" i="8" s="1"/>
  <c r="O8" i="8"/>
  <c r="M42" i="8"/>
  <c r="M40" i="8"/>
  <c r="Q15" i="8"/>
  <c r="P22" i="8"/>
  <c r="AB31" i="8"/>
  <c r="AA38" i="8"/>
  <c r="L41" i="6"/>
  <c r="L39" i="6"/>
  <c r="M9" i="6"/>
  <c r="M12" i="6" s="1"/>
  <c r="M28" i="6" s="1"/>
  <c r="N8" i="6"/>
  <c r="Q22" i="6"/>
  <c r="R15" i="6"/>
  <c r="W31" i="6"/>
  <c r="V37" i="6"/>
  <c r="P8" i="8" l="1"/>
  <c r="O9" i="8"/>
  <c r="O12" i="8" s="1"/>
  <c r="O28" i="8" s="1"/>
  <c r="R15" i="8"/>
  <c r="Q22" i="8"/>
  <c r="N42" i="8"/>
  <c r="N40" i="8"/>
  <c r="AC31" i="8"/>
  <c r="AB38" i="8"/>
  <c r="M39" i="6"/>
  <c r="M41" i="6"/>
  <c r="N9" i="6"/>
  <c r="N12" i="6" s="1"/>
  <c r="N28" i="6" s="1"/>
  <c r="O8" i="6"/>
  <c r="R22" i="6"/>
  <c r="S15" i="6"/>
  <c r="X31" i="6"/>
  <c r="W37" i="6"/>
  <c r="R22" i="8" l="1"/>
  <c r="S15" i="8"/>
  <c r="O42" i="8"/>
  <c r="O40" i="8"/>
  <c r="Q8" i="8"/>
  <c r="P9" i="8"/>
  <c r="P12" i="8" s="1"/>
  <c r="P28" i="8" s="1"/>
  <c r="AD31" i="8"/>
  <c r="AC38" i="8"/>
  <c r="N39" i="6"/>
  <c r="N41" i="6"/>
  <c r="O9" i="6"/>
  <c r="O12" i="6" s="1"/>
  <c r="O28" i="6" s="1"/>
  <c r="P8" i="6"/>
  <c r="S22" i="6"/>
  <c r="T15" i="6"/>
  <c r="Y31" i="6"/>
  <c r="X37" i="6"/>
  <c r="P42" i="8" l="1"/>
  <c r="P40" i="8"/>
  <c r="S22" i="8"/>
  <c r="T15" i="8"/>
  <c r="R8" i="8"/>
  <c r="Q9" i="8"/>
  <c r="Q12" i="8" s="1"/>
  <c r="Q28" i="8" s="1"/>
  <c r="AE31" i="8"/>
  <c r="AD38" i="8"/>
  <c r="O41" i="6"/>
  <c r="O39" i="6"/>
  <c r="P9" i="6"/>
  <c r="P12" i="6" s="1"/>
  <c r="P28" i="6" s="1"/>
  <c r="Q8" i="6"/>
  <c r="T22" i="6"/>
  <c r="U15" i="6"/>
  <c r="Z31" i="6"/>
  <c r="Z37" i="6" s="1"/>
  <c r="Y37" i="6"/>
  <c r="Q42" i="8" l="1"/>
  <c r="Q40" i="8"/>
  <c r="T22" i="8"/>
  <c r="U15" i="8"/>
  <c r="R9" i="8"/>
  <c r="R12" i="8" s="1"/>
  <c r="R28" i="8" s="1"/>
  <c r="S8" i="8"/>
  <c r="AE38" i="8"/>
  <c r="AF31" i="8"/>
  <c r="P39" i="6"/>
  <c r="P41" i="6"/>
  <c r="Q9" i="6"/>
  <c r="Q12" i="6" s="1"/>
  <c r="Q28" i="6" s="1"/>
  <c r="R8" i="6"/>
  <c r="U22" i="6"/>
  <c r="V15" i="6"/>
  <c r="S9" i="8" l="1"/>
  <c r="S12" i="8" s="1"/>
  <c r="S28" i="8" s="1"/>
  <c r="T8" i="8"/>
  <c r="V15" i="8"/>
  <c r="U22" i="8"/>
  <c r="R42" i="8"/>
  <c r="R40" i="8"/>
  <c r="AF38" i="8"/>
  <c r="AG31" i="8"/>
  <c r="Q39" i="6"/>
  <c r="Q41" i="6"/>
  <c r="R9" i="6"/>
  <c r="R12" i="6" s="1"/>
  <c r="R28" i="6" s="1"/>
  <c r="S8" i="6"/>
  <c r="V22" i="6"/>
  <c r="W15" i="6"/>
  <c r="W15" i="8" l="1"/>
  <c r="V22" i="8"/>
  <c r="U8" i="8"/>
  <c r="T9" i="8"/>
  <c r="T12" i="8" s="1"/>
  <c r="T28" i="8" s="1"/>
  <c r="S42" i="8"/>
  <c r="S40" i="8"/>
  <c r="AH31" i="8"/>
  <c r="AG38" i="8"/>
  <c r="R39" i="6"/>
  <c r="R41" i="6"/>
  <c r="S9" i="6"/>
  <c r="S12" i="6" s="1"/>
  <c r="S28" i="6" s="1"/>
  <c r="T8" i="6"/>
  <c r="W22" i="6"/>
  <c r="X15" i="6"/>
  <c r="U9" i="8" l="1"/>
  <c r="U12" i="8" s="1"/>
  <c r="U28" i="8" s="1"/>
  <c r="V8" i="8"/>
  <c r="T42" i="8"/>
  <c r="T40" i="8"/>
  <c r="X15" i="8"/>
  <c r="W22" i="8"/>
  <c r="AI31" i="8"/>
  <c r="AH38" i="8"/>
  <c r="S39" i="6"/>
  <c r="S41" i="6"/>
  <c r="T9" i="6"/>
  <c r="T12" i="6" s="1"/>
  <c r="T28" i="6" s="1"/>
  <c r="U8" i="6"/>
  <c r="X22" i="6"/>
  <c r="Y15" i="6"/>
  <c r="W8" i="8" l="1"/>
  <c r="V9" i="8"/>
  <c r="V12" i="8" s="1"/>
  <c r="V28" i="8" s="1"/>
  <c r="Y15" i="8"/>
  <c r="X22" i="8"/>
  <c r="U42" i="8"/>
  <c r="U40" i="8"/>
  <c r="AI38" i="8"/>
  <c r="AJ31" i="8"/>
  <c r="AJ38" i="8" s="1"/>
  <c r="T39" i="6"/>
  <c r="T41" i="6"/>
  <c r="U9" i="6"/>
  <c r="U12" i="6" s="1"/>
  <c r="U28" i="6" s="1"/>
  <c r="V8" i="6"/>
  <c r="Y22" i="6"/>
  <c r="Z15" i="6"/>
  <c r="Z22" i="6" s="1"/>
  <c r="V40" i="8" l="1"/>
  <c r="V42" i="8"/>
  <c r="W9" i="8"/>
  <c r="W12" i="8" s="1"/>
  <c r="W28" i="8" s="1"/>
  <c r="X8" i="8"/>
  <c r="Z15" i="8"/>
  <c r="Y22" i="8"/>
  <c r="U41" i="6"/>
  <c r="U39" i="6"/>
  <c r="V9" i="6"/>
  <c r="V12" i="6" s="1"/>
  <c r="V28" i="6" s="1"/>
  <c r="W8" i="6"/>
  <c r="Y8" i="8" l="1"/>
  <c r="X9" i="8"/>
  <c r="X12" i="8" s="1"/>
  <c r="X28" i="8" s="1"/>
  <c r="W40" i="8"/>
  <c r="W42" i="8"/>
  <c r="AA15" i="8"/>
  <c r="Z22" i="8"/>
  <c r="V39" i="6"/>
  <c r="V41" i="6"/>
  <c r="W9" i="6"/>
  <c r="W12" i="6" s="1"/>
  <c r="W28" i="6" s="1"/>
  <c r="X8" i="6"/>
  <c r="X42" i="8" l="1"/>
  <c r="X40" i="8"/>
  <c r="AB15" i="8"/>
  <c r="AA22" i="8"/>
  <c r="Z8" i="8"/>
  <c r="Y9" i="8"/>
  <c r="Y12" i="8" s="1"/>
  <c r="Y28" i="8" s="1"/>
  <c r="W41" i="6"/>
  <c r="W39" i="6"/>
  <c r="X9" i="6"/>
  <c r="X12" i="6" s="1"/>
  <c r="X28" i="6" s="1"/>
  <c r="Y8" i="6"/>
  <c r="Y42" i="8" l="1"/>
  <c r="Y40" i="8"/>
  <c r="AC15" i="8"/>
  <c r="AB22" i="8"/>
  <c r="AA8" i="8"/>
  <c r="Z9" i="8"/>
  <c r="Z12" i="8" s="1"/>
  <c r="Z28" i="8" s="1"/>
  <c r="X39" i="6"/>
  <c r="X41" i="6"/>
  <c r="Y9" i="6"/>
  <c r="Y12" i="6" s="1"/>
  <c r="Y28" i="6" s="1"/>
  <c r="Z8" i="6"/>
  <c r="Z9" i="6" s="1"/>
  <c r="Z12" i="6" s="1"/>
  <c r="Z28" i="6" s="1"/>
  <c r="Z41" i="6" s="1"/>
  <c r="AD15" i="8" l="1"/>
  <c r="AC22" i="8"/>
  <c r="Z40" i="8"/>
  <c r="Z42" i="8"/>
  <c r="AB8" i="8"/>
  <c r="AA9" i="8"/>
  <c r="AA12" i="8" s="1"/>
  <c r="AA28" i="8" s="1"/>
  <c r="Z39" i="6"/>
  <c r="Y41" i="6"/>
  <c r="Y39" i="6"/>
  <c r="AA42" i="8" l="1"/>
  <c r="AA40" i="8"/>
  <c r="AC8" i="8"/>
  <c r="AB9" i="8"/>
  <c r="AB12" i="8" s="1"/>
  <c r="AB28" i="8" s="1"/>
  <c r="AE15" i="8"/>
  <c r="AD22" i="8"/>
  <c r="AF15" i="8" l="1"/>
  <c r="AE22" i="8"/>
  <c r="AD8" i="8"/>
  <c r="AC9" i="8"/>
  <c r="AC12" i="8" s="1"/>
  <c r="AC28" i="8" s="1"/>
  <c r="AB40" i="8"/>
  <c r="AB42" i="8"/>
  <c r="AG15" i="8" l="1"/>
  <c r="AF22" i="8"/>
  <c r="AE8" i="8"/>
  <c r="AD9" i="8"/>
  <c r="AD12" i="8" s="1"/>
  <c r="AD28" i="8" s="1"/>
  <c r="AC40" i="8"/>
  <c r="AC42" i="8"/>
  <c r="AF8" i="8" l="1"/>
  <c r="AE9" i="8"/>
  <c r="AE12" i="8" s="1"/>
  <c r="AE28" i="8" s="1"/>
  <c r="AD40" i="8"/>
  <c r="AD42" i="8"/>
  <c r="AH15" i="8"/>
  <c r="AG22" i="8"/>
  <c r="AE40" i="8" l="1"/>
  <c r="AE42" i="8"/>
  <c r="AI15" i="8"/>
  <c r="AH22" i="8"/>
  <c r="AG8" i="8"/>
  <c r="AF9" i="8"/>
  <c r="AF12" i="8" s="1"/>
  <c r="AF28" i="8" s="1"/>
  <c r="AF40" i="8" l="1"/>
  <c r="AF42" i="8"/>
  <c r="AJ15" i="8"/>
  <c r="AJ22" i="8" s="1"/>
  <c r="AI22" i="8"/>
  <c r="AH8" i="8"/>
  <c r="AG9" i="8"/>
  <c r="AG12" i="8" s="1"/>
  <c r="AG28" i="8" s="1"/>
  <c r="AG42" i="8" l="1"/>
  <c r="AG40" i="8"/>
  <c r="AI8" i="8"/>
  <c r="AH9" i="8"/>
  <c r="AH12" i="8" s="1"/>
  <c r="AH28" i="8" s="1"/>
  <c r="AH42" i="8" l="1"/>
  <c r="AH40" i="8"/>
  <c r="AJ8" i="8"/>
  <c r="AI9" i="8"/>
  <c r="AI12" i="8" s="1"/>
  <c r="AI28" i="8" s="1"/>
  <c r="AJ9" i="8" l="1"/>
  <c r="AJ12" i="8" s="1"/>
  <c r="AJ28" i="8" s="1"/>
  <c r="AI40" i="8"/>
  <c r="AI42" i="8"/>
  <c r="AJ42" i="8" l="1"/>
  <c r="AJ40" i="8"/>
  <c r="F26" i="3" l="1"/>
  <c r="F60" i="3" s="1"/>
  <c r="C60" i="3"/>
  <c r="C69" i="3" s="1"/>
  <c r="D7" i="4" l="1"/>
  <c r="D12" i="4" s="1"/>
  <c r="D45" i="4" s="1"/>
  <c r="D47" i="4" s="1"/>
  <c r="D51" i="4" s="1"/>
  <c r="D56" i="4" s="1"/>
  <c r="D27" i="17"/>
  <c r="B13" i="11" l="1"/>
  <c r="B31" i="11" s="1"/>
  <c r="G108" i="3"/>
  <c r="G106" i="3"/>
</calcChain>
</file>

<file path=xl/sharedStrings.xml><?xml version="1.0" encoding="utf-8"?>
<sst xmlns="http://schemas.openxmlformats.org/spreadsheetml/2006/main" count="659" uniqueCount="484">
  <si>
    <t>Project Name:</t>
  </si>
  <si>
    <t>Project #:</t>
  </si>
  <si>
    <t>UNIT INFORMATION</t>
  </si>
  <si>
    <t>(Complete the yellow-shaded areas)</t>
  </si>
  <si>
    <t># of bed- rooms per unit</t>
  </si>
  <si>
    <t># of units</t>
  </si>
  <si>
    <t>Residential Finished Sq. Ft. per unit*</t>
  </si>
  <si>
    <t>Total Sq. Ft.</t>
  </si>
  <si>
    <t># of baths per unit</t>
  </si>
  <si>
    <t>Gross monthly rent per unit</t>
  </si>
  <si>
    <t>Less tenant paid utility</t>
  </si>
  <si>
    <t>Net monthly rent per unit</t>
  </si>
  <si>
    <t>Total net monthly rent</t>
  </si>
  <si>
    <t>LIHTC/AHTC UNITS (Do not include HOME-Assisted Units)</t>
  </si>
  <si>
    <t>Sub-total</t>
  </si>
  <si>
    <t>HOME/HTF-ASSISTED UNITS (May also be designated LIHTC Units)</t>
  </si>
  <si>
    <t>MARKET RATE UNITS ONLY</t>
  </si>
  <si>
    <t>Subtotal</t>
  </si>
  <si>
    <t>Total</t>
  </si>
  <si>
    <t xml:space="preserve">  LIHTC/AHTC Units</t>
  </si>
  <si>
    <t xml:space="preserve">  Market Rate Units</t>
  </si>
  <si>
    <t>Total Net Monthly Rent:</t>
  </si>
  <si>
    <t>Single Room Occupancy = 275 square feet</t>
  </si>
  <si>
    <t xml:space="preserve">  Minus 7% Vacancy</t>
  </si>
  <si>
    <t>Studio = 450 square feet</t>
  </si>
  <si>
    <t>Adjusted Net Monthly Rent:</t>
  </si>
  <si>
    <t>1-bedroom = 650 square feet</t>
  </si>
  <si>
    <t xml:space="preserve">  Other Monthly Income</t>
  </si>
  <si>
    <t>2-bedroom = 800 square feet</t>
  </si>
  <si>
    <t>List source of other income:</t>
  </si>
  <si>
    <t>3-Bedroom = 1,000 square feet</t>
  </si>
  <si>
    <t xml:space="preserve">*Residential finished square foot per unit does not include the following:  garages, storage areas (as described in the Amenities Section of the application), unfinished basement, storm shelters, common </t>
  </si>
  <si>
    <t xml:space="preserve">area, or other areas that otherwise received points in the LIHTC application.  If selecting to provide a storm shelter that also will serve as a bathroom or bedroom closet, the  Architect must certify </t>
  </si>
  <si>
    <t>that such space qualifies as a storm shelter.  If such space qualifies as a storm shelter the square footage can be included in the residential living square footage of the unit. If the square footage</t>
  </si>
  <si>
    <t>is already included in the residential square footage as a bathroom or bedroom closet, do not breakout the square footage below for storm shelter.</t>
  </si>
  <si>
    <t>Square Footage Summary</t>
  </si>
  <si>
    <t>Total LIHTC Residential Living Space</t>
  </si>
  <si>
    <t>Total Market Residential Living Space</t>
  </si>
  <si>
    <t>Garage</t>
  </si>
  <si>
    <t>Storage Areas</t>
  </si>
  <si>
    <t>Unfinished Basement</t>
  </si>
  <si>
    <t>Total Square Footage of Buildings</t>
  </si>
  <si>
    <t>County_Name</t>
  </si>
  <si>
    <t>Adams County, NE</t>
  </si>
  <si>
    <t>Antelope County, NE</t>
  </si>
  <si>
    <t>Arthur County, NE</t>
  </si>
  <si>
    <t>Banner County, NE</t>
  </si>
  <si>
    <t>Blaine County, NE</t>
  </si>
  <si>
    <t>Boone County, NE</t>
  </si>
  <si>
    <t>Box Butte County, NE</t>
  </si>
  <si>
    <t>Boyd County, NE</t>
  </si>
  <si>
    <t>Brown County, NE</t>
  </si>
  <si>
    <t>Buffalo County, NE</t>
  </si>
  <si>
    <t>Burt County, NE</t>
  </si>
  <si>
    <t>Butler County, NE</t>
  </si>
  <si>
    <t>Omaha-Council Bluffs, NE-IA HUD Metro FMR Area</t>
  </si>
  <si>
    <t>Cedar County, NE</t>
  </si>
  <si>
    <t>Chase County, NE</t>
  </si>
  <si>
    <t>Cherry County, NE</t>
  </si>
  <si>
    <t>Cheyenne County, NE</t>
  </si>
  <si>
    <t>Clay County, NE</t>
  </si>
  <si>
    <t>Colfax County, NE</t>
  </si>
  <si>
    <t>Cuming County, NE</t>
  </si>
  <si>
    <t>Custer County, NE</t>
  </si>
  <si>
    <t>Sioux City, IA-NE-SD MSA</t>
  </si>
  <si>
    <t>Dawes County, NE</t>
  </si>
  <si>
    <t>Dawson County, NE</t>
  </si>
  <si>
    <t>Deuel County, NE</t>
  </si>
  <si>
    <t>Dodge County, NE</t>
  </si>
  <si>
    <t>Dundy County, NE</t>
  </si>
  <si>
    <t>Fillmore County, NE</t>
  </si>
  <si>
    <t>Franklin County, NE</t>
  </si>
  <si>
    <t>Frontier County, NE</t>
  </si>
  <si>
    <t>Furnas County, NE</t>
  </si>
  <si>
    <t>Gage County, NE</t>
  </si>
  <si>
    <t>Garden County, NE</t>
  </si>
  <si>
    <t>Garfield County, NE</t>
  </si>
  <si>
    <t>Gosper County, NE</t>
  </si>
  <si>
    <t>Grant County, NE</t>
  </si>
  <si>
    <t>Greeley County, NE</t>
  </si>
  <si>
    <t>Hall County, NE HUD Metro FMR Area</t>
  </si>
  <si>
    <t>Hamilton County, NE</t>
  </si>
  <si>
    <t>Harlan County, NE</t>
  </si>
  <si>
    <t>Hayes County, NE</t>
  </si>
  <si>
    <t>Hitchcock County, NE</t>
  </si>
  <si>
    <t>Holt County, NE</t>
  </si>
  <si>
    <t>Hooker County, NE</t>
  </si>
  <si>
    <t>Howard County, NE HUD Metro FMR Area</t>
  </si>
  <si>
    <t>Jefferson County, NE</t>
  </si>
  <si>
    <t>Johnson County, NE</t>
  </si>
  <si>
    <t>Kearney County, NE</t>
  </si>
  <si>
    <t>Keith County, NE</t>
  </si>
  <si>
    <t>Keya Paha County, NE</t>
  </si>
  <si>
    <t>Kimball County, NE</t>
  </si>
  <si>
    <t>Knox County, NE</t>
  </si>
  <si>
    <t>Lincoln, NE HUD Metro FMR Area</t>
  </si>
  <si>
    <t>Lincoln County, NE</t>
  </si>
  <si>
    <t>Logan County, NE</t>
  </si>
  <si>
    <t>Loup County, NE</t>
  </si>
  <si>
    <t>McPherson County, NE</t>
  </si>
  <si>
    <t>Madison County, NE</t>
  </si>
  <si>
    <t>Merrick County, NE HUD Metro FMR Area</t>
  </si>
  <si>
    <t>Morrill County, NE</t>
  </si>
  <si>
    <t>Nance County, NE</t>
  </si>
  <si>
    <t>Nemaha County, NE</t>
  </si>
  <si>
    <t>Nuckolls County, NE</t>
  </si>
  <si>
    <t>Otoe County, NE</t>
  </si>
  <si>
    <t>Pawnee County, NE</t>
  </si>
  <si>
    <t>Perkins County, NE</t>
  </si>
  <si>
    <t>Phelps County, NE</t>
  </si>
  <si>
    <t>Pierce County, NE</t>
  </si>
  <si>
    <t>Platte County, NE</t>
  </si>
  <si>
    <t>Polk County, NE</t>
  </si>
  <si>
    <t>Red Willow County, NE</t>
  </si>
  <si>
    <t>Richardson County, NE</t>
  </si>
  <si>
    <t>Rock County, NE</t>
  </si>
  <si>
    <t>Saline County, NE</t>
  </si>
  <si>
    <t>Saunders County, NE HUD Metro FMR Area</t>
  </si>
  <si>
    <t>Scotts Bluff County, NE</t>
  </si>
  <si>
    <t>Seward County, NE HUD Metro FMR Area</t>
  </si>
  <si>
    <t>Sheridan County, NE</t>
  </si>
  <si>
    <t>Sherman County, NE</t>
  </si>
  <si>
    <t>Sioux County, NE</t>
  </si>
  <si>
    <t>Stanton County, NE</t>
  </si>
  <si>
    <t>Thayer County, NE</t>
  </si>
  <si>
    <t>Thomas County, NE</t>
  </si>
  <si>
    <t>Thurston County, NE</t>
  </si>
  <si>
    <t>Valley County, NE</t>
  </si>
  <si>
    <t>Wayne County, NE</t>
  </si>
  <si>
    <t>Webster County, NE</t>
  </si>
  <si>
    <t>Wheeler County, NE</t>
  </si>
  <si>
    <t>York County, NE</t>
  </si>
  <si>
    <t>INPUT # OF INCOME DESIGNATED UNITS</t>
  </si>
  <si>
    <t>% OF AMI</t>
  </si>
  <si>
    <t>AVERAGE</t>
  </si>
  <si>
    <t>AMGI</t>
  </si>
  <si>
    <t>Studio</t>
  </si>
  <si>
    <t>1BR</t>
  </si>
  <si>
    <t>2BR</t>
  </si>
  <si>
    <t>3BR</t>
  </si>
  <si>
    <t>4BR</t>
  </si>
  <si>
    <t>Bond Test</t>
  </si>
  <si>
    <t>40/60 Test</t>
  </si>
  <si>
    <t>20/50 Test</t>
  </si>
  <si>
    <t>Determination of Income and Rent</t>
  </si>
  <si>
    <t>Select County</t>
  </si>
  <si>
    <t>County:</t>
  </si>
  <si>
    <t>4 Person @ VLI (50%)</t>
  </si>
  <si>
    <t>Income</t>
  </si>
  <si>
    <t>1 Person</t>
  </si>
  <si>
    <t>2 Person</t>
  </si>
  <si>
    <t>3 Person</t>
  </si>
  <si>
    <t>4 Person</t>
  </si>
  <si>
    <t>5 Person</t>
  </si>
  <si>
    <t>6 Person</t>
  </si>
  <si>
    <t>7 Person</t>
  </si>
  <si>
    <t>8 Person</t>
  </si>
  <si>
    <t>Rent</t>
  </si>
  <si>
    <t>Efficiency</t>
  </si>
  <si>
    <t>1 Bedroom</t>
  </si>
  <si>
    <t>2 Bedroom</t>
  </si>
  <si>
    <t>3 Bedroom</t>
  </si>
  <si>
    <t>4 Bedroom</t>
  </si>
  <si>
    <t>5 Bedroom</t>
  </si>
  <si>
    <t>Change in Rent (compared to 60%)</t>
  </si>
  <si>
    <t>%-of-AMI-served calculation</t>
  </si>
  <si>
    <t>% of</t>
  </si>
  <si>
    <t>Current</t>
  </si>
  <si>
    <t>60% Rent</t>
  </si>
  <si>
    <t>AMI %</t>
  </si>
  <si>
    <t>Weighted</t>
  </si>
  <si>
    <t>Bedroom size</t>
  </si>
  <si>
    <t>No. of Units</t>
  </si>
  <si>
    <t>Total units</t>
  </si>
  <si>
    <t>Gross Rent</t>
  </si>
  <si>
    <t>Limit</t>
  </si>
  <si>
    <t>served</t>
  </si>
  <si>
    <t>portion</t>
  </si>
  <si>
    <t>-</t>
  </si>
  <si>
    <t>Overall % of AMI served:</t>
  </si>
  <si>
    <t>Please Note:</t>
  </si>
  <si>
    <t xml:space="preserve">The AMI worksheet performs simple calculations to assist with determining the overall AMI served.  </t>
  </si>
  <si>
    <t>project.  NIFA performs their own underwriting.</t>
  </si>
  <si>
    <t>ANNUAL OPERATING EXPENSE INFORMATION</t>
  </si>
  <si>
    <t>General and/or Administrative Expenses:</t>
  </si>
  <si>
    <t>Advertising</t>
  </si>
  <si>
    <t>Legal</t>
  </si>
  <si>
    <t>Accounting/Auditing</t>
  </si>
  <si>
    <t>Security</t>
  </si>
  <si>
    <t>Management Fee</t>
  </si>
  <si>
    <t xml:space="preserve">Other (please list below): </t>
  </si>
  <si>
    <t xml:space="preserve">    Sub-total</t>
  </si>
  <si>
    <t>NIFA Annual LIHTC Compliance Fee</t>
  </si>
  <si>
    <t>NIFA Annual AHTC Compliance Fee</t>
  </si>
  <si>
    <t>Operating Expenses:</t>
  </si>
  <si>
    <t>Trash Removal</t>
  </si>
  <si>
    <t>Electricity</t>
  </si>
  <si>
    <t>Water/Sewer</t>
  </si>
  <si>
    <t>Gas</t>
  </si>
  <si>
    <t>Snow Removal</t>
  </si>
  <si>
    <t>Internet Service</t>
  </si>
  <si>
    <t>Office Supplies</t>
  </si>
  <si>
    <t>Salaries</t>
  </si>
  <si>
    <t>Other (please list below):</t>
  </si>
  <si>
    <t>Maintenance Expenses:</t>
  </si>
  <si>
    <t>Painting &amp; Repairs</t>
  </si>
  <si>
    <t>Exterminating</t>
  </si>
  <si>
    <t>Grounds/Landscape</t>
  </si>
  <si>
    <t>Elevator</t>
  </si>
  <si>
    <t>Internet Maintenance Costs</t>
  </si>
  <si>
    <t>Other Expenses:</t>
  </si>
  <si>
    <t>Insurance</t>
  </si>
  <si>
    <t>Real Estate Taxes (estimated value x mill levy rate)</t>
  </si>
  <si>
    <t>Annual Commercial Space Expenses</t>
  </si>
  <si>
    <t>TOTAL ANNUAL EXPENSES:</t>
  </si>
  <si>
    <t>Annual Replacement Reserves</t>
  </si>
  <si>
    <t>TOTAL ANNUAL EXPENSES + RESERVES</t>
  </si>
  <si>
    <t>NET ANNUAL CASH FLOW FROM OPERATIONS</t>
  </si>
  <si>
    <t>Net Monthly Income</t>
  </si>
  <si>
    <t>Annual Income</t>
  </si>
  <si>
    <t>Less:</t>
  </si>
  <si>
    <t xml:space="preserve">  Total Operating Expense</t>
  </si>
  <si>
    <t xml:space="preserve">  Replacement Reserves</t>
  </si>
  <si>
    <t>Net Operating Income</t>
  </si>
  <si>
    <r>
      <t xml:space="preserve">  Annual Debt Service </t>
    </r>
    <r>
      <rPr>
        <sz val="10"/>
        <rFont val="Arial"/>
        <family val="2"/>
      </rPr>
      <t>(from 20-year Proforma)</t>
    </r>
  </si>
  <si>
    <t>Net Annual Cash Flow</t>
  </si>
  <si>
    <t>DEVELOPMENT COST SCHEDULE</t>
  </si>
  <si>
    <t>Estimated Total Development Costs</t>
  </si>
  <si>
    <t>4% LIHTC Eligible Basis</t>
  </si>
  <si>
    <t>4% or 9% LIHTC New Constr./Rehab. Eligible Basis</t>
  </si>
  <si>
    <t>Amortized or Expended (Non-eligible)</t>
  </si>
  <si>
    <t>Allowable 24% Limit - Developer,  Contractor, Gen. Req.</t>
  </si>
  <si>
    <t>Land</t>
  </si>
  <si>
    <t>Existing Structures</t>
  </si>
  <si>
    <t>Demolition (new)</t>
  </si>
  <si>
    <t>Demolition (rehab)</t>
  </si>
  <si>
    <t>Site Grading, Clearing, etc.</t>
  </si>
  <si>
    <t>Off-site Improvements</t>
  </si>
  <si>
    <t>New Building Hard Costs</t>
  </si>
  <si>
    <t>Rehabilitation Hard Costs</t>
  </si>
  <si>
    <t>Accessory Building</t>
  </si>
  <si>
    <t>Construction Contingency</t>
  </si>
  <si>
    <t>Architect Fee - Design</t>
  </si>
  <si>
    <t>Architect Fee - Supervision</t>
  </si>
  <si>
    <t>Engineering Fees</t>
  </si>
  <si>
    <t>Survey</t>
  </si>
  <si>
    <t>Construction Insurance</t>
  </si>
  <si>
    <t>Construction Loan Interest</t>
  </si>
  <si>
    <t>Constr. Loan Origination Fee</t>
  </si>
  <si>
    <t>Construction Period Taxes</t>
  </si>
  <si>
    <t>Bridge Loan Expense*</t>
  </si>
  <si>
    <t>Property Appraisal**</t>
  </si>
  <si>
    <t>LIHTC Fees</t>
  </si>
  <si>
    <t>AHTC Fees</t>
  </si>
  <si>
    <t>Environmental Study/Review</t>
  </si>
  <si>
    <t>Market Study</t>
  </si>
  <si>
    <t>Real Estate Attorney</t>
  </si>
  <si>
    <t>Real Estate Consultant</t>
  </si>
  <si>
    <t>LIHTC Consultant Fee</t>
  </si>
  <si>
    <t>Contractor Overhead</t>
  </si>
  <si>
    <t>Contractor Profit</t>
  </si>
  <si>
    <t>General Requirements</t>
  </si>
  <si>
    <t>Developer Overhead</t>
  </si>
  <si>
    <t>Title &amp; Recording - Perm. Fin.</t>
  </si>
  <si>
    <t>Perm. Loan Origination Fee</t>
  </si>
  <si>
    <t>Cost Certification</t>
  </si>
  <si>
    <t>Lenders Counsel Fee</t>
  </si>
  <si>
    <t>Underwriter Fees</t>
  </si>
  <si>
    <t>Legal &amp; Organizational</t>
  </si>
  <si>
    <t>Tax Opinion</t>
  </si>
  <si>
    <t>Rent-up Reserves</t>
  </si>
  <si>
    <t>Operating Reserves</t>
  </si>
  <si>
    <t>Other Reserves:</t>
  </si>
  <si>
    <t>Upfront LIHTC Compliance Fees</t>
  </si>
  <si>
    <t>Upfront AHTC Compliance Fees</t>
  </si>
  <si>
    <t xml:space="preserve">Other:   </t>
  </si>
  <si>
    <t>Total Residential Costs:</t>
  </si>
  <si>
    <t>Total Commercial Space Costs</t>
  </si>
  <si>
    <t xml:space="preserve">*Bridge Loan Expense - eligible basis for construction period only.  </t>
  </si>
  <si>
    <t>**Appraisal - eligible only if done to evaluate feasibility of the project.  If done as a lender requirement, the cost is not included in basis.</t>
  </si>
  <si>
    <t>DEVELOPMENT COST SCHEDULE CONT.</t>
  </si>
  <si>
    <t>Total Residential Costs</t>
  </si>
  <si>
    <t>From Previous Page</t>
  </si>
  <si>
    <t xml:space="preserve">  Deduct from Basis:</t>
  </si>
  <si>
    <t xml:space="preserve">  Grant Proceeds</t>
  </si>
  <si>
    <t xml:space="preserve">  Non-qualified, Non-recourse Financing</t>
  </si>
  <si>
    <t xml:space="preserve">  Non-qualified Portion of Higher Quality Units</t>
  </si>
  <si>
    <t xml:space="preserve">       (IRC Section 42(d)(3))</t>
  </si>
  <si>
    <t xml:space="preserve">  Historic Tax Credits</t>
  </si>
  <si>
    <t xml:space="preserve">  Over Architect/Engineering Fee Limit</t>
  </si>
  <si>
    <t xml:space="preserve">  Over Developer/Contractor Fee Limit</t>
  </si>
  <si>
    <t>Total Eligible Basis</t>
  </si>
  <si>
    <t>Multiplied by the Applicable Fraction</t>
  </si>
  <si>
    <t>Total Adjusted Eligible Basis</t>
  </si>
  <si>
    <t xml:space="preserve">  Add to Eligible Basis:</t>
  </si>
  <si>
    <t xml:space="preserve">  Project Located in Qualified Census Tract (QCT) x 130%</t>
  </si>
  <si>
    <t xml:space="preserve">  or Basis Boost Requested (up to 130%) </t>
  </si>
  <si>
    <t>Total Qualified Basis</t>
  </si>
  <si>
    <t>Multiplied by the Applicable Percentage</t>
  </si>
  <si>
    <t>Maximum Allowed LIHTC Request*</t>
  </si>
  <si>
    <t>Note: Developments located in a Qualified Census Tract may also add a portion of the adjusted basis of a community service facility targeted to serve tenants whose income is 60% or less or the Area Median Income (limited to 25% of the Development's eligible basis)</t>
  </si>
  <si>
    <t>*Please note the calculations are for informational purposes only.  Underwriting will be completed by NIFA staff during the final application review process.  Results may vary based on data input errors, rounding, applicable fraction calculations, etc.</t>
  </si>
  <si>
    <t>Developer/Contractor Fee Limit</t>
  </si>
  <si>
    <t>Calculation</t>
  </si>
  <si>
    <t>Eligible Basis Towards Fee</t>
  </si>
  <si>
    <t>Percent Limit</t>
  </si>
  <si>
    <t>Maximum Allowed Fee</t>
  </si>
  <si>
    <t>Total Fee</t>
  </si>
  <si>
    <t>Adjustment to Basis</t>
  </si>
  <si>
    <t>Developer Fee Limit on Acquisition</t>
  </si>
  <si>
    <t>Architect/Engineering Fee Limit</t>
  </si>
  <si>
    <t>Hard Construction Costs (in basis)</t>
  </si>
  <si>
    <t>SOURCES &amp; USES: EQUITY GAP INFORMATION</t>
  </si>
  <si>
    <t>USES</t>
  </si>
  <si>
    <t>Total Development Costs</t>
  </si>
  <si>
    <t>Other Uses (please list below):</t>
  </si>
  <si>
    <t>Total Uses</t>
  </si>
  <si>
    <t>SOURCES</t>
  </si>
  <si>
    <t>Conventional Loan</t>
  </si>
  <si>
    <t>Nebraska Affordable Housing Tax Credits</t>
  </si>
  <si>
    <t>Tax Exempt Bond Financing</t>
  </si>
  <si>
    <t>National Housing Trust Funds</t>
  </si>
  <si>
    <t>HOME Funds</t>
  </si>
  <si>
    <t>City HOME Funds</t>
  </si>
  <si>
    <t>FHLBank - Affordable Housing Program</t>
  </si>
  <si>
    <t>USDA - Rural Development</t>
  </si>
  <si>
    <t>CDBG Funds</t>
  </si>
  <si>
    <t>Tax Increment Financing</t>
  </si>
  <si>
    <t>Historic Tax Credit Equity</t>
  </si>
  <si>
    <t>Other Federal Loans</t>
  </si>
  <si>
    <t>Local Municipality Loan</t>
  </si>
  <si>
    <t>Deferred Developer Fee</t>
  </si>
  <si>
    <t>Owner Equity</t>
  </si>
  <si>
    <t>Other Sources (please list below):</t>
  </si>
  <si>
    <t>Total Sources</t>
  </si>
  <si>
    <t>Equity Gap</t>
  </si>
  <si>
    <t>Less Total Sources</t>
  </si>
  <si>
    <t>Funding Shortfall</t>
  </si>
  <si>
    <t xml:space="preserve">  Divided by 10-year LIHTC Period</t>
  </si>
  <si>
    <t>LIHTC Equity Required</t>
  </si>
  <si>
    <t xml:space="preserve">  Divided by Net Equity Factor</t>
  </si>
  <si>
    <t xml:space="preserve">  (Current dollar yield of net syndication proceeds per dollar of LIHTC)</t>
  </si>
  <si>
    <t>Annual LIHTC Required</t>
  </si>
  <si>
    <t>Efficient Housing Production Measurements</t>
  </si>
  <si>
    <t>Please note the calculations are for informational purposes only.  Underwriting will be completed by NIFA staff during the final application review process.  Results may vary based on data input errors, rounding, applicable fraction calculations, etc.</t>
  </si>
  <si>
    <t>Development Summary</t>
  </si>
  <si>
    <t>Total development cost*</t>
  </si>
  <si>
    <t>Applicable Fraction</t>
  </si>
  <si>
    <t>Adjusted Eligible basis</t>
  </si>
  <si>
    <t>Annual LIHTC Request</t>
  </si>
  <si>
    <t>LIHTC Units</t>
  </si>
  <si>
    <t>LIHTC Square Footage</t>
  </si>
  <si>
    <t>*Total development cost - land - reserves - NIFA fees</t>
  </si>
  <si>
    <t>Cost Per Unit</t>
  </si>
  <si>
    <t>Cost Per Square Footage</t>
  </si>
  <si>
    <t>LIHTC Per Occupant Calculation*</t>
  </si>
  <si>
    <t>*Calculated using</t>
  </si>
  <si>
    <t>persons per bedroom</t>
  </si>
  <si>
    <t>Bedroom Size</t>
  </si>
  <si>
    <t xml:space="preserve">Number of Units </t>
  </si>
  <si>
    <t>Total Bedrooms</t>
  </si>
  <si>
    <t>LIHTC Occupants</t>
  </si>
  <si>
    <t>LIHTC Per Occupant</t>
  </si>
  <si>
    <t>PRO FORMA</t>
  </si>
  <si>
    <t>Revenue Escalation</t>
  </si>
  <si>
    <t>Per Month</t>
  </si>
  <si>
    <t>Year 1</t>
  </si>
  <si>
    <t>Year 2</t>
  </si>
  <si>
    <t>Year 3</t>
  </si>
  <si>
    <t>Year 4</t>
  </si>
  <si>
    <t>Year 5</t>
  </si>
  <si>
    <t>Year 6</t>
  </si>
  <si>
    <t>Year 7</t>
  </si>
  <si>
    <t>Year 8</t>
  </si>
  <si>
    <t>Year 9</t>
  </si>
  <si>
    <t>Year 10</t>
  </si>
  <si>
    <t>Year 11</t>
  </si>
  <si>
    <t>Year 12</t>
  </si>
  <si>
    <t>Year 13</t>
  </si>
  <si>
    <t>Year 14</t>
  </si>
  <si>
    <t>Year 15</t>
  </si>
  <si>
    <t>Year 16</t>
  </si>
  <si>
    <t>Year 17</t>
  </si>
  <si>
    <t>Year 18</t>
  </si>
  <si>
    <t>Year 19</t>
  </si>
  <si>
    <t>Year 20</t>
  </si>
  <si>
    <t>Gross Rents</t>
  </si>
  <si>
    <t>Vacancy</t>
  </si>
  <si>
    <t xml:space="preserve">Other Income </t>
  </si>
  <si>
    <t>Total Income</t>
  </si>
  <si>
    <t>Expense Escalation</t>
  </si>
  <si>
    <t>General and\or Administrative Expenses</t>
  </si>
  <si>
    <r>
      <t xml:space="preserve">NIFA Annual LIHTC Compliance Fee </t>
    </r>
    <r>
      <rPr>
        <i/>
        <sz val="10"/>
        <rFont val="Arial"/>
        <family val="2"/>
      </rPr>
      <t>(no escalation)</t>
    </r>
  </si>
  <si>
    <r>
      <t xml:space="preserve">NIFA Annual AHTC Compliance Fee </t>
    </r>
    <r>
      <rPr>
        <i/>
        <sz val="10"/>
        <rFont val="Arial"/>
        <family val="2"/>
      </rPr>
      <t>(no escalation)</t>
    </r>
  </si>
  <si>
    <t>Operating Expenses</t>
  </si>
  <si>
    <t>Maintenance Expenses</t>
  </si>
  <si>
    <t>Other Expenses</t>
  </si>
  <si>
    <t>Total Operating Expenses</t>
  </si>
  <si>
    <t>Replacement Reserves</t>
  </si>
  <si>
    <t xml:space="preserve">   Annual Amount per unit</t>
  </si>
  <si>
    <t xml:space="preserve">   Annual Escalation of Reserves</t>
  </si>
  <si>
    <t>Net Operating Income (NOI)</t>
  </si>
  <si>
    <t>Debt Information</t>
  </si>
  <si>
    <t>Amount</t>
  </si>
  <si>
    <t xml:space="preserve">Rate </t>
  </si>
  <si>
    <t>Term</t>
  </si>
  <si>
    <t>Monthly Debt Service</t>
  </si>
  <si>
    <t xml:space="preserve">  Conventional Loan</t>
  </si>
  <si>
    <t xml:space="preserve">  HOME Funds</t>
  </si>
  <si>
    <t xml:space="preserve">  Second Mortgage</t>
  </si>
  <si>
    <t xml:space="preserve">  Other (please list below):</t>
  </si>
  <si>
    <t>Total Debt Service</t>
  </si>
  <si>
    <t>Net Cash Flow</t>
  </si>
  <si>
    <t>Debt Service Coverage Ratio</t>
  </si>
  <si>
    <t>Please use the following link to access the Cost Allocation Tool:</t>
  </si>
  <si>
    <t>https://cms.proteus.co/_resources/dyn/files/76868627z1a2bad1f/_fn/HOME%20HTF-Cost-Allocation-Tool%20May%202020.xlsx</t>
  </si>
  <si>
    <t>Year 21</t>
  </si>
  <si>
    <t>Year 22</t>
  </si>
  <si>
    <t>Year 23</t>
  </si>
  <si>
    <t>Year 24</t>
  </si>
  <si>
    <t>Year 25</t>
  </si>
  <si>
    <t>Year 26</t>
  </si>
  <si>
    <t>Year 27</t>
  </si>
  <si>
    <t>Year 28</t>
  </si>
  <si>
    <t>Year 29</t>
  </si>
  <si>
    <t>Year 30</t>
  </si>
  <si>
    <t xml:space="preserve">  HTF Funds</t>
  </si>
  <si>
    <t>The worksheets can be uploaded as Exhibit 18 in the Required Exhibits.</t>
  </si>
  <si>
    <t xml:space="preserve">If applying for HOME or HTF please complete the Cost Allocation Tool  prior to completing the full Exhibit 111.  </t>
  </si>
  <si>
    <t>Average Income - 2024 Income Limits</t>
  </si>
  <si>
    <t xml:space="preserve">  HOME/HTF-Assisted Units</t>
  </si>
  <si>
    <t>New construction minimum requirements:</t>
  </si>
  <si>
    <t>4-Bedroom = 1,200 square feet</t>
  </si>
  <si>
    <t>5-Bedroom = 1,500 square feet</t>
  </si>
  <si>
    <t>LEVERAGE AND COLLABORATION (Must be committed)</t>
  </si>
  <si>
    <t>Total Leverage and Collaboration Commitments</t>
  </si>
  <si>
    <t>Federal Home Loan Bank</t>
  </si>
  <si>
    <t>2.5-4.99%</t>
  </si>
  <si>
    <t>5-7.49%</t>
  </si>
  <si>
    <t>7.5-9.99%</t>
  </si>
  <si>
    <t>10-12.49%</t>
  </si>
  <si>
    <t>12.5-14.99%</t>
  </si>
  <si>
    <t>15-17.49%</t>
  </si>
  <si>
    <t>17.5-19.99%</t>
  </si>
  <si>
    <t>20% and above</t>
  </si>
  <si>
    <t>Leverage and Collaboration Percentage</t>
  </si>
  <si>
    <t>Percent</t>
  </si>
  <si>
    <t>Points</t>
  </si>
  <si>
    <t>&lt; 2.5%</t>
  </si>
  <si>
    <t>Other Commitments (please list below):</t>
  </si>
  <si>
    <t>Donated Land (must provide 3rd party appraisal)</t>
  </si>
  <si>
    <t>Developer Fee***</t>
  </si>
  <si>
    <t>***ONLY FOR 9%: Developer fee cannot be increased after a conditional reservation has been received from NIFA.</t>
  </si>
  <si>
    <t>Managing Member Loan</t>
  </si>
  <si>
    <t>City CDBG Funds</t>
  </si>
  <si>
    <t>LB840</t>
  </si>
  <si>
    <t>Community Service Facility Space</t>
  </si>
  <si>
    <t>List eligible resouces that have been committed to the development below. Signed, firm commitments from local government, private partners, non-profit and charitable organizations, excluding federal and state syndicator/investor equity, will be calculated in relation to total development costs. Documentation of these firm commitments/supporting documentation must be provided as Exhibit 212 in order to receive points for Leverage and Collaboration.</t>
  </si>
  <si>
    <t xml:space="preserve">The resulting calculation should not be relied upon by the applicant for the actual underwriting of the </t>
  </si>
  <si>
    <t>Needed Units</t>
  </si>
  <si>
    <t>at or below 50%</t>
  </si>
  <si>
    <t>Possible Points</t>
  </si>
  <si>
    <t>10% at or below 40%</t>
  </si>
  <si>
    <t>3 pts</t>
  </si>
  <si>
    <t>40% at or below 50%</t>
  </si>
  <si>
    <t>2 pts</t>
  </si>
  <si>
    <t>Total LIHTC Units</t>
  </si>
  <si>
    <r>
      <rPr>
        <b/>
        <sz val="12"/>
        <color theme="1"/>
        <rFont val="Arial"/>
        <family val="2"/>
      </rPr>
      <t>AMI Rent &amp; Income Target</t>
    </r>
    <r>
      <rPr>
        <b/>
        <sz val="8"/>
        <color theme="1"/>
        <rFont val="Arial"/>
        <family val="2"/>
      </rPr>
      <t xml:space="preserve"> (complete if making the AIT election)</t>
    </r>
  </si>
  <si>
    <t>Complete only if selecting the Average Income Election.  See Section 10.3 of the QAP for additional information.</t>
  </si>
  <si>
    <t>Upfront Average Income Fees</t>
  </si>
  <si>
    <t>NIFA Fees</t>
  </si>
  <si>
    <t>AHTC Fees (C27)</t>
  </si>
  <si>
    <t>LIHTC Fees (C26)</t>
  </si>
  <si>
    <t>Upfront AHTC Compliance Fees (C49)</t>
  </si>
  <si>
    <t>Upfront LIHTC Compliance Fees (C48)</t>
  </si>
  <si>
    <t>If applicable:</t>
  </si>
  <si>
    <t>Upfront Average Income Fees (C50)</t>
  </si>
  <si>
    <t>If Applicable, Volume Cap Requested</t>
  </si>
  <si>
    <t>lim50_24p4</t>
  </si>
  <si>
    <r>
      <t xml:space="preserve">Must round </t>
    </r>
    <r>
      <rPr>
        <b/>
        <i/>
        <u/>
        <sz val="11"/>
        <rFont val="Arial"/>
        <family val="2"/>
      </rPr>
      <t>UP</t>
    </r>
    <r>
      <rPr>
        <b/>
        <i/>
        <sz val="11"/>
        <rFont val="Arial"/>
        <family val="2"/>
      </rPr>
      <t xml:space="preserve"> to the nearest whole number.</t>
    </r>
  </si>
  <si>
    <t>at or below 40%</t>
  </si>
  <si>
    <t>9% Leverage &amp; Collaboration Scoring Metric</t>
  </si>
  <si>
    <t>($300 per unit per year for senior units if LIHTC only and $350 per unit per year for all units if HOME/HTF and/or LIHTC)</t>
  </si>
  <si>
    <t>Updated 5/2025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</si>
</sst>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5" formatCode="&quot;$&quot;#,##0_);\(&quot;$&quot;#,##0\)"/>
    <numFmt numFmtId="7" formatCode="&quot;$&quot;#,##0.00_);\(&quot;$&quot;#,##0.0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_(&quot;$&quot;* #,##0.0_);_(&quot;$&quot;* \(#,##0.0\);_(&quot;$&quot;* &quot;-&quot;??_);_(@_)"/>
    <numFmt numFmtId="165" formatCode="_(* #,##0.00_);_(* \(#,##0.00\);_(* \-??_);_(@_)"/>
    <numFmt numFmtId="166" formatCode="#,##0.0000"/>
    <numFmt numFmtId="167" formatCode="&quot;$&quot;#,##0"/>
    <numFmt numFmtId="168" formatCode="_(&quot;$&quot;* #,##0.0000_);_(&quot;$&quot;* \(#,##0.0000\);_(&quot;$&quot;* &quot;-&quot;????_);_(@_)"/>
    <numFmt numFmtId="169" formatCode="0.0000%"/>
    <numFmt numFmtId="170" formatCode="_(* #,##0_);_(* \(#,##0\);_(* &quot;-&quot;??_);_(@_)"/>
    <numFmt numFmtId="171" formatCode="_(&quot;$&quot;* #,##0_);_(&quot;$&quot;* \(#,##0\);_(&quot;$&quot;* &quot;-&quot;??_);_(@_)"/>
    <numFmt numFmtId="172" formatCode="&quot;$&quot;#,##0.00"/>
    <numFmt numFmtId="173" formatCode="0.0%"/>
  </numFmts>
  <fonts count="48" x14ac:knownFonts="1">
    <font>
      <sz val="11"/>
      <color theme="1"/>
      <name val="Calibri"/>
      <family val="2"/>
      <scheme val="minor"/>
    </font>
    <font>
      <sz val="10"/>
      <name val="Arial"/>
      <family val="2"/>
    </font>
    <font>
      <sz val="12"/>
      <name val="Arial"/>
      <family val="2"/>
    </font>
    <font>
      <b/>
      <sz val="12"/>
      <name val="Arial"/>
      <family val="2"/>
    </font>
    <font>
      <b/>
      <sz val="14"/>
      <name val="Arial"/>
      <family val="2"/>
    </font>
    <font>
      <b/>
      <sz val="10"/>
      <name val="Arial"/>
      <family val="2"/>
    </font>
    <font>
      <sz val="10"/>
      <name val="Arial"/>
      <family val="2"/>
    </font>
    <font>
      <sz val="8"/>
      <name val="Arial"/>
      <family val="2"/>
    </font>
    <font>
      <sz val="9"/>
      <name val="Arial"/>
      <family val="2"/>
    </font>
    <font>
      <sz val="12"/>
      <color indexed="55"/>
      <name val="Arial"/>
      <family val="2"/>
    </font>
    <font>
      <b/>
      <sz val="9"/>
      <name val="Arial"/>
      <family val="2"/>
    </font>
    <font>
      <i/>
      <sz val="10"/>
      <name val="Arial"/>
      <family val="2"/>
    </font>
    <font>
      <sz val="12"/>
      <color theme="1"/>
      <name val="Calibri"/>
      <family val="2"/>
      <scheme val="minor"/>
    </font>
    <font>
      <b/>
      <sz val="12"/>
      <color theme="1"/>
      <name val="Calibri"/>
      <family val="2"/>
      <scheme val="minor"/>
    </font>
    <font>
      <sz val="11"/>
      <color theme="1"/>
      <name val="Calibri"/>
      <family val="2"/>
      <scheme val="minor"/>
    </font>
    <font>
      <b/>
      <sz val="12"/>
      <color theme="1"/>
      <name val="Arial"/>
      <family val="2"/>
    </font>
    <font>
      <b/>
      <sz val="8"/>
      <color theme="1"/>
      <name val="Arial"/>
      <family val="2"/>
    </font>
    <font>
      <b/>
      <sz val="11"/>
      <color theme="1"/>
      <name val="Arial"/>
      <family val="2"/>
    </font>
    <font>
      <sz val="8"/>
      <color theme="1"/>
      <name val="Arial"/>
      <family val="2"/>
    </font>
    <font>
      <u/>
      <sz val="11"/>
      <color theme="10"/>
      <name val="Calibri"/>
      <family val="2"/>
      <scheme val="minor"/>
    </font>
    <font>
      <u/>
      <sz val="12"/>
      <name val="Arial"/>
      <family val="2"/>
    </font>
    <font>
      <sz val="12"/>
      <name val="Arial"/>
      <family val="2"/>
    </font>
    <font>
      <sz val="10"/>
      <name val="Arial"/>
      <family val="2"/>
    </font>
    <font>
      <sz val="12"/>
      <color theme="1"/>
      <name val="Arial"/>
      <family val="2"/>
    </font>
    <font>
      <sz val="11"/>
      <color theme="1"/>
      <name val="Arial"/>
      <family val="2"/>
    </font>
    <font>
      <b/>
      <u/>
      <sz val="11"/>
      <color theme="1"/>
      <name val="Arial"/>
      <family val="2"/>
    </font>
    <font>
      <b/>
      <u/>
      <sz val="14"/>
      <name val="Arial"/>
      <family val="2"/>
    </font>
    <font>
      <b/>
      <sz val="12"/>
      <color rgb="FF1D02BE"/>
      <name val="Arial"/>
      <family val="2"/>
    </font>
    <font>
      <b/>
      <sz val="10"/>
      <color rgb="FF1D02BE"/>
      <name val="Arial"/>
      <family val="2"/>
    </font>
    <font>
      <b/>
      <sz val="10"/>
      <color indexed="10"/>
      <name val="Arial"/>
      <family val="2"/>
    </font>
    <font>
      <b/>
      <u/>
      <sz val="10"/>
      <name val="Arial"/>
      <family val="2"/>
    </font>
    <font>
      <b/>
      <sz val="12"/>
      <color indexed="10"/>
      <name val="Arial"/>
      <family val="2"/>
    </font>
    <font>
      <sz val="10"/>
      <color theme="1"/>
      <name val="Arial"/>
      <family val="2"/>
    </font>
    <font>
      <b/>
      <sz val="18"/>
      <name val="Arial"/>
      <family val="2"/>
    </font>
    <font>
      <b/>
      <u/>
      <sz val="12"/>
      <name val="Arial"/>
      <family val="2"/>
    </font>
    <font>
      <b/>
      <sz val="16"/>
      <name val="Arial"/>
      <family val="2"/>
    </font>
    <font>
      <b/>
      <sz val="10"/>
      <color theme="1"/>
      <name val="Arial"/>
      <family val="2"/>
    </font>
    <font>
      <sz val="11"/>
      <name val="Arial"/>
      <family val="2"/>
    </font>
    <font>
      <sz val="16"/>
      <color theme="1"/>
      <name val="Arial"/>
      <family val="2"/>
    </font>
    <font>
      <sz val="9"/>
      <color theme="1"/>
      <name val="Arial"/>
      <family val="2"/>
    </font>
    <font>
      <b/>
      <sz val="9"/>
      <color theme="1"/>
      <name val="Arial"/>
      <family val="2"/>
    </font>
    <font>
      <b/>
      <sz val="18"/>
      <color theme="1"/>
      <name val="Arial"/>
      <family val="2"/>
    </font>
    <font>
      <sz val="14"/>
      <color theme="1"/>
      <name val="Arial"/>
      <family val="2"/>
    </font>
    <font>
      <sz val="18"/>
      <color theme="1"/>
      <name val="Arial"/>
      <family val="2"/>
    </font>
    <font>
      <u/>
      <sz val="11"/>
      <color theme="10"/>
      <name val="Arial"/>
      <family val="2"/>
    </font>
    <font>
      <u/>
      <sz val="11"/>
      <color theme="1"/>
      <name val="Arial"/>
      <family val="2"/>
    </font>
    <font>
      <b/>
      <i/>
      <sz val="11"/>
      <name val="Arial"/>
      <family val="2"/>
    </font>
    <font>
      <b/>
      <i/>
      <u/>
      <sz val="11"/>
      <name val="Arial"/>
      <family val="2"/>
    </font>
  </fonts>
  <fills count="11">
    <fill>
      <patternFill patternType="none"/>
    </fill>
    <fill>
      <patternFill patternType="gray125"/>
    </fill>
    <fill>
      <patternFill patternType="solid">
        <fgColor indexed="43"/>
        <bgColor indexed="64"/>
      </patternFill>
    </fill>
    <fill>
      <patternFill patternType="solid">
        <fgColor indexed="23"/>
        <bgColor indexed="64"/>
      </patternFill>
    </fill>
    <fill>
      <patternFill patternType="solid">
        <fgColor theme="1" tint="0.499984740745262"/>
        <bgColor indexed="64"/>
      </patternFill>
    </fill>
    <fill>
      <patternFill patternType="solid">
        <fgColor rgb="FFFFFF99"/>
        <bgColor indexed="64"/>
      </patternFill>
    </fill>
    <fill>
      <patternFill patternType="solid">
        <fgColor theme="0" tint="-4.9989318521683403E-2"/>
        <bgColor indexed="64"/>
      </patternFill>
    </fill>
    <fill>
      <patternFill patternType="solid">
        <fgColor rgb="FF0070C0"/>
        <bgColor indexed="64"/>
      </patternFill>
    </fill>
    <fill>
      <patternFill patternType="solid">
        <fgColor rgb="FFFFFFCC"/>
        <bgColor indexed="64"/>
      </patternFill>
    </fill>
    <fill>
      <patternFill patternType="solid">
        <fgColor theme="0" tint="-0.14999847407452621"/>
        <bgColor indexed="64"/>
      </patternFill>
    </fill>
    <fill>
      <patternFill patternType="solid">
        <fgColor theme="8" tint="0.79998168889431442"/>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double">
        <color indexed="64"/>
      </top>
      <bottom style="double">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diagonal/>
    </border>
    <border>
      <left/>
      <right style="thin">
        <color indexed="64"/>
      </right>
      <top style="thin">
        <color indexed="64"/>
      </top>
      <bottom style="double">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top/>
      <bottom style="medium">
        <color indexed="64"/>
      </bottom>
      <diagonal/>
    </border>
    <border>
      <left/>
      <right/>
      <top style="thick">
        <color indexed="64"/>
      </top>
      <bottom/>
      <diagonal/>
    </border>
    <border>
      <left style="medium">
        <color indexed="64"/>
      </left>
      <right style="medium">
        <color indexed="64"/>
      </right>
      <top style="medium">
        <color indexed="64"/>
      </top>
      <bottom style="medium">
        <color indexed="64"/>
      </bottom>
      <diagonal/>
    </border>
    <border>
      <left style="thick">
        <color auto="1"/>
      </left>
      <right/>
      <top style="thick">
        <color auto="1"/>
      </top>
      <bottom style="thin">
        <color auto="1"/>
      </bottom>
      <diagonal/>
    </border>
    <border>
      <left/>
      <right/>
      <top style="thick">
        <color auto="1"/>
      </top>
      <bottom style="thin">
        <color auto="1"/>
      </bottom>
      <diagonal/>
    </border>
    <border>
      <left/>
      <right style="thick">
        <color auto="1"/>
      </right>
      <top style="thick">
        <color auto="1"/>
      </top>
      <bottom style="thin">
        <color auto="1"/>
      </bottom>
      <diagonal/>
    </border>
    <border>
      <left style="thick">
        <color auto="1"/>
      </left>
      <right/>
      <top style="thin">
        <color auto="1"/>
      </top>
      <bottom style="thin">
        <color auto="1"/>
      </bottom>
      <diagonal/>
    </border>
    <border>
      <left/>
      <right style="thick">
        <color auto="1"/>
      </right>
      <top style="thin">
        <color auto="1"/>
      </top>
      <bottom style="thin">
        <color auto="1"/>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style="thick">
        <color auto="1"/>
      </right>
      <top style="thin">
        <color auto="1"/>
      </top>
      <bottom style="medium">
        <color auto="1"/>
      </bottom>
      <diagonal/>
    </border>
    <border>
      <left/>
      <right style="thick">
        <color auto="1"/>
      </right>
      <top style="thick">
        <color auto="1"/>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s>
  <cellStyleXfs count="15">
    <xf numFmtId="0" fontId="0" fillId="0" borderId="0"/>
    <xf numFmtId="0" fontId="1" fillId="0" borderId="0"/>
    <xf numFmtId="165" fontId="6" fillId="0" borderId="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xf numFmtId="44" fontId="6" fillId="0" borderId="0" applyFont="0" applyFill="0" applyBorder="0" applyAlignment="0" applyProtection="0"/>
    <xf numFmtId="9" fontId="6" fillId="0" borderId="0" applyFont="0" applyFill="0" applyBorder="0" applyAlignment="0" applyProtection="0"/>
    <xf numFmtId="9" fontId="14" fillId="0" borderId="0" applyFont="0" applyFill="0" applyBorder="0" applyAlignment="0" applyProtection="0"/>
    <xf numFmtId="0" fontId="2" fillId="0" borderId="0"/>
    <xf numFmtId="43" fontId="1" fillId="0" borderId="0" applyFont="0" applyFill="0" applyBorder="0" applyAlignment="0" applyProtection="0"/>
    <xf numFmtId="43" fontId="18" fillId="0" borderId="0" applyFont="0" applyFill="0" applyBorder="0" applyAlignment="0" applyProtection="0"/>
    <xf numFmtId="0" fontId="19" fillId="0" borderId="0" applyNumberFormat="0" applyFill="0" applyBorder="0" applyAlignment="0" applyProtection="0"/>
    <xf numFmtId="44" fontId="14" fillId="0" borderId="0" applyFont="0" applyFill="0" applyBorder="0" applyAlignment="0" applyProtection="0"/>
    <xf numFmtId="0" fontId="2" fillId="0" borderId="0"/>
  </cellStyleXfs>
  <cellXfs count="392">
    <xf numFmtId="0" fontId="0" fillId="0" borderId="0" xfId="0"/>
    <xf numFmtId="0" fontId="2" fillId="0" borderId="0" xfId="1" applyFont="1" applyProtection="1">
      <protection locked="0"/>
    </xf>
    <xf numFmtId="0" fontId="2" fillId="2" borderId="1" xfId="1" applyFont="1" applyFill="1" applyBorder="1" applyAlignment="1" applyProtection="1">
      <alignment horizontal="center"/>
      <protection locked="0"/>
    </xf>
    <xf numFmtId="0" fontId="1" fillId="0" borderId="0" xfId="1"/>
    <xf numFmtId="0" fontId="2" fillId="0" borderId="0" xfId="1" applyFont="1" applyAlignment="1">
      <alignment horizontal="left"/>
    </xf>
    <xf numFmtId="0" fontId="7" fillId="0" borderId="0" xfId="5" applyFont="1"/>
    <xf numFmtId="0" fontId="5" fillId="0" borderId="0" xfId="5" applyFont="1" applyAlignment="1">
      <alignment horizontal="center" wrapText="1"/>
    </xf>
    <xf numFmtId="0" fontId="3" fillId="0" borderId="0" xfId="5" applyFont="1"/>
    <xf numFmtId="42" fontId="3" fillId="0" borderId="0" xfId="5" applyNumberFormat="1" applyFont="1"/>
    <xf numFmtId="42" fontId="9" fillId="3" borderId="8" xfId="5" applyNumberFormat="1" applyFont="1" applyFill="1" applyBorder="1"/>
    <xf numFmtId="0" fontId="7" fillId="0" borderId="0" xfId="5" applyFont="1" applyAlignment="1">
      <alignment horizontal="right"/>
    </xf>
    <xf numFmtId="0" fontId="6" fillId="0" borderId="0" xfId="5"/>
    <xf numFmtId="3" fontId="2" fillId="0" borderId="1" xfId="1" applyNumberFormat="1" applyFont="1" applyBorder="1" applyAlignment="1">
      <alignment horizontal="center"/>
    </xf>
    <xf numFmtId="42" fontId="2" fillId="0" borderId="1" xfId="1" applyNumberFormat="1" applyFont="1" applyBorder="1"/>
    <xf numFmtId="3" fontId="2" fillId="0" borderId="2" xfId="1" applyNumberFormat="1" applyFont="1" applyBorder="1" applyAlignment="1">
      <alignment horizontal="center"/>
    </xf>
    <xf numFmtId="3" fontId="3" fillId="0" borderId="4" xfId="1" applyNumberFormat="1" applyFont="1" applyBorder="1" applyAlignment="1">
      <alignment horizontal="center"/>
    </xf>
    <xf numFmtId="42" fontId="3" fillId="0" borderId="4" xfId="1" applyNumberFormat="1" applyFont="1" applyBorder="1" applyAlignment="1">
      <alignment horizontal="center"/>
    </xf>
    <xf numFmtId="0" fontId="10" fillId="0" borderId="7" xfId="5" applyFont="1" applyBorder="1" applyAlignment="1">
      <alignment horizontal="center" wrapText="1"/>
    </xf>
    <xf numFmtId="0" fontId="11" fillId="0" borderId="0" xfId="1" applyFont="1" applyAlignment="1">
      <alignment horizontal="right"/>
    </xf>
    <xf numFmtId="9" fontId="11" fillId="0" borderId="0" xfId="4" applyFont="1"/>
    <xf numFmtId="0" fontId="5" fillId="0" borderId="0" xfId="1" applyFont="1" applyAlignment="1">
      <alignment horizontal="center"/>
    </xf>
    <xf numFmtId="0" fontId="5" fillId="0" borderId="4" xfId="1" applyFont="1" applyBorder="1"/>
    <xf numFmtId="0" fontId="5" fillId="0" borderId="0" xfId="1" applyFont="1"/>
    <xf numFmtId="0" fontId="3" fillId="0" borderId="4" xfId="1" applyFont="1" applyBorder="1"/>
    <xf numFmtId="42" fontId="3" fillId="0" borderId="5" xfId="5" applyNumberFormat="1" applyFont="1" applyBorder="1"/>
    <xf numFmtId="42" fontId="3" fillId="2" borderId="0" xfId="5" applyNumberFormat="1" applyFont="1" applyFill="1" applyProtection="1">
      <protection locked="0"/>
    </xf>
    <xf numFmtId="42" fontId="3" fillId="0" borderId="4" xfId="5" applyNumberFormat="1" applyFont="1" applyBorder="1"/>
    <xf numFmtId="0" fontId="13" fillId="0" borderId="0" xfId="0" applyFont="1" applyAlignment="1">
      <alignment horizontal="left"/>
    </xf>
    <xf numFmtId="0" fontId="12" fillId="0" borderId="0" xfId="0" applyFont="1"/>
    <xf numFmtId="0" fontId="13" fillId="0" borderId="0" xfId="0" applyFont="1" applyAlignment="1">
      <alignment horizontal="right"/>
    </xf>
    <xf numFmtId="42" fontId="2" fillId="2" borderId="1" xfId="1" applyNumberFormat="1" applyFont="1" applyFill="1" applyBorder="1" applyAlignment="1" applyProtection="1">
      <alignment horizontal="center"/>
      <protection locked="0"/>
    </xf>
    <xf numFmtId="0" fontId="3" fillId="0" borderId="28" xfId="1" applyFont="1" applyBorder="1" applyAlignment="1">
      <alignment horizontal="center" wrapText="1"/>
    </xf>
    <xf numFmtId="0" fontId="3" fillId="0" borderId="29" xfId="1" applyFont="1" applyBorder="1" applyAlignment="1">
      <alignment horizontal="center" wrapText="1"/>
    </xf>
    <xf numFmtId="0" fontId="2" fillId="2" borderId="31" xfId="1" applyFont="1" applyFill="1" applyBorder="1" applyAlignment="1" applyProtection="1">
      <alignment horizontal="center"/>
      <protection locked="0"/>
    </xf>
    <xf numFmtId="0" fontId="2" fillId="0" borderId="30" xfId="1" applyFont="1" applyBorder="1"/>
    <xf numFmtId="0" fontId="2" fillId="0" borderId="32" xfId="1" applyFont="1" applyBorder="1"/>
    <xf numFmtId="3" fontId="2" fillId="0" borderId="35" xfId="1" applyNumberFormat="1" applyFont="1" applyBorder="1" applyAlignment="1">
      <alignment horizontal="center"/>
    </xf>
    <xf numFmtId="42" fontId="2" fillId="0" borderId="35" xfId="1" applyNumberFormat="1" applyFont="1" applyBorder="1"/>
    <xf numFmtId="0" fontId="17" fillId="0" borderId="37" xfId="0" applyFont="1" applyBorder="1" applyAlignment="1">
      <alignment horizontal="center" wrapText="1"/>
    </xf>
    <xf numFmtId="49" fontId="12" fillId="0" borderId="0" xfId="0" applyNumberFormat="1" applyFont="1"/>
    <xf numFmtId="3" fontId="2" fillId="2" borderId="1" xfId="1" applyNumberFormat="1" applyFont="1" applyFill="1" applyBorder="1" applyAlignment="1" applyProtection="1">
      <alignment horizontal="center"/>
      <protection locked="0"/>
    </xf>
    <xf numFmtId="3" fontId="2" fillId="0" borderId="33" xfId="1" applyNumberFormat="1" applyFont="1" applyBorder="1" applyAlignment="1">
      <alignment horizontal="center"/>
    </xf>
    <xf numFmtId="5" fontId="2" fillId="2" borderId="6" xfId="1" applyNumberFormat="1" applyFont="1" applyFill="1" applyBorder="1" applyProtection="1">
      <protection locked="0"/>
    </xf>
    <xf numFmtId="5" fontId="2" fillId="0" borderId="5" xfId="1" applyNumberFormat="1" applyFont="1" applyBorder="1"/>
    <xf numFmtId="5" fontId="2" fillId="0" borderId="2" xfId="1" applyNumberFormat="1" applyFont="1" applyBorder="1"/>
    <xf numFmtId="5" fontId="2" fillId="0" borderId="4" xfId="1" applyNumberFormat="1" applyFont="1" applyBorder="1"/>
    <xf numFmtId="0" fontId="1" fillId="0" borderId="4" xfId="1" applyBorder="1"/>
    <xf numFmtId="0" fontId="2" fillId="0" borderId="0" xfId="1" applyFont="1" applyAlignment="1">
      <alignment vertical="top" wrapText="1"/>
    </xf>
    <xf numFmtId="42" fontId="2" fillId="2" borderId="5" xfId="5" applyNumberFormat="1" applyFont="1" applyFill="1" applyBorder="1" applyProtection="1">
      <protection locked="0"/>
    </xf>
    <xf numFmtId="42" fontId="2" fillId="2" borderId="2" xfId="5" applyNumberFormat="1" applyFont="1" applyFill="1" applyBorder="1" applyProtection="1">
      <protection locked="0"/>
    </xf>
    <xf numFmtId="42" fontId="2" fillId="0" borderId="4" xfId="5" applyNumberFormat="1" applyFont="1" applyBorder="1"/>
    <xf numFmtId="42" fontId="2" fillId="0" borderId="5" xfId="5" applyNumberFormat="1" applyFont="1" applyBorder="1"/>
    <xf numFmtId="42" fontId="2" fillId="2" borderId="7" xfId="5" applyNumberFormat="1" applyFont="1" applyFill="1" applyBorder="1" applyProtection="1">
      <protection locked="0"/>
    </xf>
    <xf numFmtId="42" fontId="2" fillId="3" borderId="7" xfId="5" applyNumberFormat="1" applyFont="1" applyFill="1" applyBorder="1"/>
    <xf numFmtId="42" fontId="2" fillId="0" borderId="7" xfId="5" applyNumberFormat="1" applyFont="1" applyBorder="1"/>
    <xf numFmtId="0" fontId="2" fillId="0" borderId="8" xfId="5" applyFont="1" applyBorder="1"/>
    <xf numFmtId="42" fontId="2" fillId="2" borderId="8" xfId="5" applyNumberFormat="1" applyFont="1" applyFill="1" applyBorder="1" applyProtection="1">
      <protection locked="0"/>
    </xf>
    <xf numFmtId="42" fontId="2" fillId="4" borderId="8" xfId="5" applyNumberFormat="1" applyFont="1" applyFill="1" applyBorder="1"/>
    <xf numFmtId="42" fontId="2" fillId="0" borderId="8" xfId="5" applyNumberFormat="1" applyFont="1" applyBorder="1"/>
    <xf numFmtId="42" fontId="2" fillId="3" borderId="8" xfId="5" applyNumberFormat="1" applyFont="1" applyFill="1" applyBorder="1"/>
    <xf numFmtId="0" fontId="2" fillId="6" borderId="22" xfId="5" applyFont="1" applyFill="1" applyBorder="1"/>
    <xf numFmtId="42" fontId="2" fillId="2" borderId="21" xfId="5" applyNumberFormat="1" applyFont="1" applyFill="1" applyBorder="1" applyProtection="1">
      <protection locked="0"/>
    </xf>
    <xf numFmtId="0" fontId="2" fillId="6" borderId="23" xfId="5" applyFont="1" applyFill="1" applyBorder="1"/>
    <xf numFmtId="0" fontId="2" fillId="6" borderId="24" xfId="5" applyFont="1" applyFill="1" applyBorder="1"/>
    <xf numFmtId="42" fontId="2" fillId="2" borderId="9" xfId="5" applyNumberFormat="1" applyFont="1" applyFill="1" applyBorder="1" applyProtection="1">
      <protection locked="0"/>
    </xf>
    <xf numFmtId="42" fontId="2" fillId="0" borderId="16" xfId="5" applyNumberFormat="1" applyFont="1" applyBorder="1"/>
    <xf numFmtId="42" fontId="2" fillId="0" borderId="26" xfId="5" applyNumberFormat="1" applyFont="1" applyBorder="1"/>
    <xf numFmtId="42" fontId="2" fillId="2" borderId="10" xfId="5" applyNumberFormat="1" applyFont="1" applyFill="1" applyBorder="1" applyProtection="1">
      <protection locked="0"/>
    </xf>
    <xf numFmtId="164" fontId="2" fillId="0" borderId="0" xfId="6" applyNumberFormat="1" applyFont="1" applyProtection="1"/>
    <xf numFmtId="0" fontId="2" fillId="0" borderId="0" xfId="5" applyFont="1" applyAlignment="1">
      <alignment wrapText="1"/>
    </xf>
    <xf numFmtId="42" fontId="2" fillId="0" borderId="0" xfId="5" applyNumberFormat="1" applyFont="1"/>
    <xf numFmtId="42" fontId="2" fillId="2" borderId="0" xfId="5" applyNumberFormat="1" applyFont="1" applyFill="1" applyProtection="1">
      <protection locked="0"/>
    </xf>
    <xf numFmtId="42" fontId="2" fillId="5" borderId="0" xfId="5" applyNumberFormat="1" applyFont="1" applyFill="1" applyProtection="1">
      <protection locked="0"/>
    </xf>
    <xf numFmtId="42" fontId="2" fillId="0" borderId="0" xfId="5" applyNumberFormat="1" applyFont="1" applyProtection="1">
      <protection locked="0"/>
    </xf>
    <xf numFmtId="169" fontId="2" fillId="5" borderId="0" xfId="5" applyNumberFormat="1" applyFont="1" applyFill="1" applyProtection="1">
      <protection locked="0"/>
    </xf>
    <xf numFmtId="9" fontId="2" fillId="0" borderId="0" xfId="5" applyNumberFormat="1" applyFont="1"/>
    <xf numFmtId="9" fontId="2" fillId="2" borderId="0" xfId="5" applyNumberFormat="1" applyFont="1" applyFill="1" applyProtection="1">
      <protection locked="0"/>
    </xf>
    <xf numFmtId="10" fontId="2" fillId="5" borderId="0" xfId="7" applyNumberFormat="1" applyFont="1" applyFill="1" applyAlignment="1" applyProtection="1">
      <alignment horizontal="center"/>
      <protection locked="0"/>
    </xf>
    <xf numFmtId="168" fontId="2" fillId="2" borderId="0" xfId="5" applyNumberFormat="1" applyFont="1" applyFill="1" applyProtection="1">
      <protection locked="0"/>
    </xf>
    <xf numFmtId="9" fontId="1" fillId="2" borderId="15" xfId="4" applyFont="1" applyFill="1" applyBorder="1" applyProtection="1">
      <protection locked="0"/>
    </xf>
    <xf numFmtId="10" fontId="1" fillId="2" borderId="0" xfId="4" applyNumberFormat="1" applyFont="1" applyFill="1" applyProtection="1">
      <protection locked="0"/>
    </xf>
    <xf numFmtId="0" fontId="2" fillId="0" borderId="3" xfId="1" applyFont="1" applyBorder="1" applyAlignment="1">
      <alignment horizontal="center"/>
    </xf>
    <xf numFmtId="0" fontId="2" fillId="0" borderId="34" xfId="1" applyFont="1" applyBorder="1" applyAlignment="1">
      <alignment horizontal="center"/>
    </xf>
    <xf numFmtId="0" fontId="2" fillId="0" borderId="25" xfId="5" applyFont="1" applyBorder="1"/>
    <xf numFmtId="0" fontId="0" fillId="7" borderId="0" xfId="0" applyFill="1"/>
    <xf numFmtId="0" fontId="2" fillId="0" borderId="0" xfId="5" applyFont="1"/>
    <xf numFmtId="0" fontId="21" fillId="0" borderId="0" xfId="5" applyFont="1"/>
    <xf numFmtId="0" fontId="22" fillId="0" borderId="0" xfId="5" applyFont="1"/>
    <xf numFmtId="0" fontId="15" fillId="0" borderId="0" xfId="0" applyFont="1" applyAlignment="1">
      <alignment horizontal="left"/>
    </xf>
    <xf numFmtId="0" fontId="15" fillId="0" borderId="0" xfId="0" applyFont="1" applyAlignment="1">
      <alignment horizontal="right"/>
    </xf>
    <xf numFmtId="0" fontId="23" fillId="0" borderId="0" xfId="0" applyFont="1"/>
    <xf numFmtId="0" fontId="24" fillId="0" borderId="0" xfId="0" applyFont="1"/>
    <xf numFmtId="0" fontId="24" fillId="7" borderId="0" xfId="0" applyFont="1" applyFill="1"/>
    <xf numFmtId="0" fontId="1" fillId="0" borderId="0" xfId="5" applyFont="1"/>
    <xf numFmtId="0" fontId="24" fillId="0" borderId="0" xfId="0" applyFont="1" applyAlignment="1">
      <alignment horizontal="center"/>
    </xf>
    <xf numFmtId="10" fontId="24" fillId="0" borderId="0" xfId="0" applyNumberFormat="1" applyFont="1"/>
    <xf numFmtId="0" fontId="24" fillId="0" borderId="0" xfId="0" applyFont="1" applyAlignment="1">
      <alignment horizontal="left"/>
    </xf>
    <xf numFmtId="0" fontId="24" fillId="0" borderId="31" xfId="0" applyFont="1" applyBorder="1" applyAlignment="1">
      <alignment horizontal="center"/>
    </xf>
    <xf numFmtId="0" fontId="24" fillId="0" borderId="38" xfId="0" applyFont="1" applyBorder="1" applyAlignment="1">
      <alignment horizontal="center"/>
    </xf>
    <xf numFmtId="0" fontId="24" fillId="0" borderId="43" xfId="0" applyFont="1" applyBorder="1" applyAlignment="1">
      <alignment horizontal="center"/>
    </xf>
    <xf numFmtId="0" fontId="24" fillId="0" borderId="44" xfId="0" applyFont="1" applyBorder="1" applyAlignment="1">
      <alignment horizontal="center"/>
    </xf>
    <xf numFmtId="0" fontId="15" fillId="0" borderId="0" xfId="0" applyFont="1"/>
    <xf numFmtId="42" fontId="21" fillId="2" borderId="0" xfId="5" applyNumberFormat="1" applyFont="1" applyFill="1" applyAlignment="1" applyProtection="1">
      <alignment horizontal="center"/>
      <protection locked="0"/>
    </xf>
    <xf numFmtId="42" fontId="21" fillId="0" borderId="0" xfId="5" applyNumberFormat="1" applyFont="1" applyAlignment="1">
      <alignment horizontal="center"/>
    </xf>
    <xf numFmtId="42" fontId="2" fillId="0" borderId="5" xfId="5" applyNumberFormat="1" applyFont="1" applyBorder="1" applyAlignment="1">
      <alignment horizontal="center"/>
    </xf>
    <xf numFmtId="0" fontId="25" fillId="0" borderId="37" xfId="0" applyFont="1" applyBorder="1" applyAlignment="1">
      <alignment horizontal="center"/>
    </xf>
    <xf numFmtId="0" fontId="25" fillId="0" borderId="28" xfId="0" applyFont="1" applyBorder="1" applyAlignment="1">
      <alignment horizontal="center"/>
    </xf>
    <xf numFmtId="0" fontId="24" fillId="0" borderId="41" xfId="0" applyFont="1" applyBorder="1" applyAlignment="1">
      <alignment horizontal="center"/>
    </xf>
    <xf numFmtId="0" fontId="24" fillId="0" borderId="42" xfId="0" applyFont="1" applyBorder="1" applyAlignment="1">
      <alignment horizontal="center"/>
    </xf>
    <xf numFmtId="42" fontId="23" fillId="0" borderId="49" xfId="0" applyNumberFormat="1" applyFont="1" applyBorder="1" applyAlignment="1">
      <alignment horizontal="center"/>
    </xf>
    <xf numFmtId="10" fontId="15" fillId="0" borderId="1" xfId="0" applyNumberFormat="1" applyFont="1" applyBorder="1" applyAlignment="1">
      <alignment horizontal="center"/>
    </xf>
    <xf numFmtId="0" fontId="1" fillId="0" borderId="0" xfId="1" applyAlignment="1">
      <alignment horizontal="center"/>
    </xf>
    <xf numFmtId="0" fontId="26" fillId="0" borderId="0" xfId="0" applyFont="1"/>
    <xf numFmtId="0" fontId="2" fillId="0" borderId="0" xfId="14"/>
    <xf numFmtId="0" fontId="10" fillId="0" borderId="0" xfId="0" applyFont="1"/>
    <xf numFmtId="0" fontId="28" fillId="0" borderId="0" xfId="0" applyFont="1"/>
    <xf numFmtId="0" fontId="10" fillId="0" borderId="0" xfId="0" applyFont="1" applyAlignment="1">
      <alignment horizontal="right"/>
    </xf>
    <xf numFmtId="0" fontId="29" fillId="0" borderId="0" xfId="0" applyFont="1"/>
    <xf numFmtId="0" fontId="3" fillId="0" borderId="0" xfId="0" applyFont="1" applyAlignment="1">
      <alignment horizontal="right"/>
    </xf>
    <xf numFmtId="0" fontId="3" fillId="0" borderId="0" xfId="0" applyFont="1" applyAlignment="1">
      <alignment horizontal="left"/>
    </xf>
    <xf numFmtId="0" fontId="5" fillId="0" borderId="0" xfId="0" applyFont="1" applyAlignment="1">
      <alignment horizontal="center"/>
    </xf>
    <xf numFmtId="0" fontId="30" fillId="0" borderId="0" xfId="0" applyFont="1" applyAlignment="1">
      <alignment horizontal="center"/>
    </xf>
    <xf numFmtId="0" fontId="30" fillId="0" borderId="0" xfId="0" applyFont="1"/>
    <xf numFmtId="0" fontId="1" fillId="5" borderId="0" xfId="0" applyFont="1" applyFill="1" applyAlignment="1" applyProtection="1">
      <alignment horizontal="center"/>
      <protection locked="0"/>
    </xf>
    <xf numFmtId="10" fontId="1" fillId="0" borderId="0" xfId="0" applyNumberFormat="1" applyFont="1" applyAlignment="1">
      <alignment horizontal="center"/>
    </xf>
    <xf numFmtId="0" fontId="24" fillId="5" borderId="0" xfId="0" applyFont="1" applyFill="1" applyAlignment="1" applyProtection="1">
      <alignment horizontal="center"/>
      <protection locked="0"/>
    </xf>
    <xf numFmtId="0" fontId="24" fillId="5" borderId="49" xfId="0" applyFont="1" applyFill="1" applyBorder="1" applyAlignment="1" applyProtection="1">
      <alignment horizontal="center"/>
      <protection locked="0"/>
    </xf>
    <xf numFmtId="10" fontId="24" fillId="0" borderId="49" xfId="0" applyNumberFormat="1" applyFont="1" applyBorder="1"/>
    <xf numFmtId="10" fontId="1" fillId="0" borderId="0" xfId="0" applyNumberFormat="1" applyFont="1"/>
    <xf numFmtId="0" fontId="5" fillId="0" borderId="0" xfId="0" quotePrefix="1" applyFont="1" applyAlignment="1">
      <alignment horizontal="center"/>
    </xf>
    <xf numFmtId="10" fontId="1" fillId="0" borderId="50" xfId="0" quotePrefix="1" applyNumberFormat="1" applyFont="1" applyBorder="1" applyAlignment="1">
      <alignment horizontal="center"/>
    </xf>
    <xf numFmtId="0" fontId="5" fillId="0" borderId="0" xfId="0" applyFont="1"/>
    <xf numFmtId="10" fontId="27" fillId="0" borderId="51" xfId="14" applyNumberFormat="1" applyFont="1" applyBorder="1"/>
    <xf numFmtId="0" fontId="5" fillId="0" borderId="0" xfId="14" applyFont="1"/>
    <xf numFmtId="0" fontId="1" fillId="0" borderId="0" xfId="14" applyFont="1"/>
    <xf numFmtId="10" fontId="31" fillId="0" borderId="0" xfId="0" applyNumberFormat="1" applyFont="1"/>
    <xf numFmtId="0" fontId="32" fillId="0" borderId="0" xfId="0" applyFont="1"/>
    <xf numFmtId="0" fontId="2" fillId="0" borderId="39" xfId="14" applyBorder="1"/>
    <xf numFmtId="0" fontId="2" fillId="0" borderId="47" xfId="14" applyBorder="1"/>
    <xf numFmtId="0" fontId="2" fillId="0" borderId="17" xfId="14" applyBorder="1"/>
    <xf numFmtId="0" fontId="2" fillId="0" borderId="19" xfId="14" applyBorder="1"/>
    <xf numFmtId="9" fontId="2" fillId="0" borderId="18" xfId="14" applyNumberFormat="1" applyBorder="1"/>
    <xf numFmtId="0" fontId="2" fillId="0" borderId="18" xfId="14" applyBorder="1"/>
    <xf numFmtId="0" fontId="2" fillId="0" borderId="40" xfId="14" applyBorder="1"/>
    <xf numFmtId="0" fontId="2" fillId="0" borderId="49" xfId="14" applyBorder="1"/>
    <xf numFmtId="0" fontId="2" fillId="0" borderId="20" xfId="14" applyBorder="1"/>
    <xf numFmtId="3" fontId="2" fillId="9" borderId="51" xfId="14" applyNumberFormat="1" applyFill="1" applyBorder="1"/>
    <xf numFmtId="0" fontId="17" fillId="0" borderId="0" xfId="0" applyFont="1" applyAlignment="1">
      <alignment horizontal="left"/>
    </xf>
    <xf numFmtId="49" fontId="24" fillId="0" borderId="0" xfId="0" applyNumberFormat="1" applyFont="1"/>
    <xf numFmtId="0" fontId="34" fillId="0" borderId="0" xfId="1" applyFont="1"/>
    <xf numFmtId="0" fontId="30" fillId="0" borderId="0" xfId="1" applyFont="1"/>
    <xf numFmtId="0" fontId="5" fillId="0" borderId="0" xfId="1" applyFont="1" applyAlignment="1">
      <alignment horizontal="centerContinuous"/>
    </xf>
    <xf numFmtId="0" fontId="17" fillId="0" borderId="0" xfId="0" applyFont="1" applyAlignment="1">
      <alignment horizontal="right"/>
    </xf>
    <xf numFmtId="49" fontId="1" fillId="5" borderId="0" xfId="1" applyNumberFormat="1" applyFill="1"/>
    <xf numFmtId="0" fontId="1" fillId="5" borderId="0" xfId="1" applyFill="1"/>
    <xf numFmtId="0" fontId="35" fillId="0" borderId="0" xfId="1" applyFont="1"/>
    <xf numFmtId="0" fontId="30" fillId="5" borderId="0" xfId="1" applyFont="1" applyFill="1" applyAlignment="1">
      <alignment horizontal="left"/>
    </xf>
    <xf numFmtId="0" fontId="5" fillId="5" borderId="0" xfId="1" applyFont="1" applyFill="1" applyAlignment="1">
      <alignment horizontal="center"/>
    </xf>
    <xf numFmtId="170" fontId="1" fillId="5" borderId="0" xfId="10" applyNumberFormat="1" applyFont="1" applyFill="1" applyAlignment="1" applyProtection="1">
      <alignment horizontal="center"/>
      <protection locked="0"/>
    </xf>
    <xf numFmtId="9" fontId="1" fillId="0" borderId="0" xfId="1" applyNumberFormat="1" applyAlignment="1">
      <alignment horizontal="center"/>
    </xf>
    <xf numFmtId="10" fontId="1" fillId="0" borderId="0" xfId="1" applyNumberFormat="1" applyAlignment="1">
      <alignment horizontal="center"/>
    </xf>
    <xf numFmtId="170" fontId="1" fillId="0" borderId="4" xfId="10" applyNumberFormat="1" applyFont="1" applyFill="1" applyBorder="1" applyAlignment="1">
      <alignment horizontal="center"/>
    </xf>
    <xf numFmtId="10" fontId="5" fillId="9" borderId="4" xfId="1" applyNumberFormat="1" applyFont="1" applyFill="1" applyBorder="1" applyAlignment="1">
      <alignment horizontal="center"/>
    </xf>
    <xf numFmtId="0" fontId="30" fillId="0" borderId="0" xfId="1" applyFont="1" applyAlignment="1">
      <alignment horizontal="center"/>
    </xf>
    <xf numFmtId="0" fontId="1" fillId="0" borderId="5" xfId="1" applyBorder="1"/>
    <xf numFmtId="170" fontId="32" fillId="0" borderId="0" xfId="11" applyNumberFormat="1" applyFont="1" applyAlignment="1">
      <alignment horizontal="right"/>
    </xf>
    <xf numFmtId="0" fontId="32" fillId="0" borderId="0" xfId="1" applyFont="1"/>
    <xf numFmtId="170" fontId="32" fillId="0" borderId="0" xfId="11" applyNumberFormat="1" applyFont="1"/>
    <xf numFmtId="170" fontId="32" fillId="0" borderId="0" xfId="10" applyNumberFormat="1" applyFont="1" applyFill="1"/>
    <xf numFmtId="0" fontId="36" fillId="0" borderId="0" xfId="1" applyFont="1"/>
    <xf numFmtId="9" fontId="32" fillId="0" borderId="5" xfId="4" applyFont="1" applyFill="1" applyBorder="1"/>
    <xf numFmtId="43" fontId="32" fillId="0" borderId="0" xfId="11" applyFont="1"/>
    <xf numFmtId="170" fontId="32" fillId="0" borderId="0" xfId="10" applyNumberFormat="1" applyFont="1"/>
    <xf numFmtId="38" fontId="32" fillId="0" borderId="0" xfId="10" applyNumberFormat="1" applyFont="1"/>
    <xf numFmtId="170" fontId="1" fillId="0" borderId="0" xfId="1" applyNumberFormat="1" applyAlignment="1">
      <alignment horizontal="center"/>
    </xf>
    <xf numFmtId="0" fontId="37" fillId="0" borderId="0" xfId="0" applyFont="1"/>
    <xf numFmtId="44" fontId="24" fillId="0" borderId="0" xfId="0" applyNumberFormat="1" applyFont="1"/>
    <xf numFmtId="44" fontId="1" fillId="0" borderId="0" xfId="5" applyNumberFormat="1" applyFont="1"/>
    <xf numFmtId="0" fontId="24" fillId="0" borderId="18" xfId="0" applyFont="1" applyBorder="1"/>
    <xf numFmtId="0" fontId="24" fillId="0" borderId="40" xfId="0" applyFont="1" applyBorder="1"/>
    <xf numFmtId="0" fontId="18" fillId="0" borderId="18" xfId="0" applyFont="1" applyBorder="1"/>
    <xf numFmtId="0" fontId="15" fillId="10" borderId="45" xfId="0" applyFont="1" applyFill="1" applyBorder="1"/>
    <xf numFmtId="0" fontId="17" fillId="0" borderId="0" xfId="0" applyFont="1"/>
    <xf numFmtId="0" fontId="39" fillId="9" borderId="18" xfId="0" applyFont="1" applyFill="1" applyBorder="1" applyAlignment="1">
      <alignment horizontal="right"/>
    </xf>
    <xf numFmtId="0" fontId="39" fillId="9" borderId="0" xfId="0" applyFont="1" applyFill="1" applyAlignment="1">
      <alignment horizontal="center"/>
    </xf>
    <xf numFmtId="0" fontId="39" fillId="9" borderId="0" xfId="0" applyFont="1" applyFill="1"/>
    <xf numFmtId="0" fontId="40" fillId="9" borderId="19" xfId="0" applyFont="1" applyFill="1" applyBorder="1" applyAlignment="1">
      <alignment horizontal="center"/>
    </xf>
    <xf numFmtId="0" fontId="39" fillId="0" borderId="0" xfId="0" applyFont="1"/>
    <xf numFmtId="0" fontId="24" fillId="0" borderId="1" xfId="0" applyFont="1" applyBorder="1"/>
    <xf numFmtId="0" fontId="24" fillId="0" borderId="1" xfId="0" applyFont="1" applyBorder="1" applyAlignment="1">
      <alignment horizontal="center"/>
    </xf>
    <xf numFmtId="0" fontId="24" fillId="8" borderId="1" xfId="0" applyFont="1" applyFill="1" applyBorder="1" applyProtection="1">
      <protection locked="0"/>
    </xf>
    <xf numFmtId="0" fontId="24" fillId="9" borderId="1" xfId="0" applyFont="1" applyFill="1" applyBorder="1"/>
    <xf numFmtId="0" fontId="41" fillId="0" borderId="0" xfId="0" applyFont="1"/>
    <xf numFmtId="0" fontId="42" fillId="0" borderId="0" xfId="0" applyFont="1"/>
    <xf numFmtId="0" fontId="38" fillId="0" borderId="0" xfId="0" applyFont="1"/>
    <xf numFmtId="0" fontId="1" fillId="0" borderId="0" xfId="1" applyAlignment="1" applyProtection="1">
      <alignment horizontal="center"/>
      <protection locked="0"/>
    </xf>
    <xf numFmtId="42" fontId="1" fillId="0" borderId="0" xfId="1" applyNumberFormat="1"/>
    <xf numFmtId="8" fontId="1" fillId="0" borderId="0" xfId="1" applyNumberFormat="1"/>
    <xf numFmtId="8" fontId="1" fillId="0" borderId="0" xfId="1" applyNumberFormat="1" applyProtection="1">
      <protection locked="0"/>
    </xf>
    <xf numFmtId="42" fontId="1" fillId="0" borderId="4" xfId="1" applyNumberFormat="1" applyBorder="1"/>
    <xf numFmtId="0" fontId="1" fillId="0" borderId="0" xfId="1" applyProtection="1">
      <protection locked="0"/>
    </xf>
    <xf numFmtId="42" fontId="1" fillId="5" borderId="0" xfId="1" applyNumberFormat="1" applyFill="1" applyProtection="1">
      <protection locked="0"/>
    </xf>
    <xf numFmtId="0" fontId="1" fillId="0" borderId="12" xfId="1" applyBorder="1"/>
    <xf numFmtId="0" fontId="1" fillId="0" borderId="27" xfId="1" applyBorder="1"/>
    <xf numFmtId="167" fontId="1" fillId="0" borderId="13" xfId="1" applyNumberFormat="1" applyBorder="1"/>
    <xf numFmtId="0" fontId="1" fillId="0" borderId="14" xfId="1" applyBorder="1"/>
    <xf numFmtId="0" fontId="1" fillId="0" borderId="0" xfId="1" applyAlignment="1">
      <alignment horizontal="center" wrapText="1"/>
    </xf>
    <xf numFmtId="42" fontId="1" fillId="2" borderId="0" xfId="1" applyNumberFormat="1" applyFill="1" applyProtection="1">
      <protection locked="0"/>
    </xf>
    <xf numFmtId="1" fontId="1" fillId="2" borderId="0" xfId="1" applyNumberFormat="1" applyFill="1" applyProtection="1">
      <protection locked="0"/>
    </xf>
    <xf numFmtId="10" fontId="1" fillId="2" borderId="0" xfId="1" applyNumberFormat="1" applyFill="1" applyProtection="1">
      <protection locked="0"/>
    </xf>
    <xf numFmtId="10" fontId="1" fillId="0" borderId="0" xfId="1" applyNumberFormat="1" applyProtection="1">
      <protection locked="0"/>
    </xf>
    <xf numFmtId="1" fontId="1" fillId="0" borderId="0" xfId="1" applyNumberFormat="1" applyProtection="1">
      <protection locked="0"/>
    </xf>
    <xf numFmtId="0" fontId="1" fillId="2" borderId="5" xfId="1" applyFill="1" applyBorder="1" applyProtection="1">
      <protection locked="0"/>
    </xf>
    <xf numFmtId="0" fontId="1" fillId="0" borderId="2" xfId="1" applyBorder="1"/>
    <xf numFmtId="42" fontId="1" fillId="0" borderId="2" xfId="1" applyNumberFormat="1" applyBorder="1"/>
    <xf numFmtId="166" fontId="1" fillId="0" borderId="0" xfId="1" applyNumberFormat="1"/>
    <xf numFmtId="0" fontId="43" fillId="0" borderId="0" xfId="0" applyFont="1"/>
    <xf numFmtId="0" fontId="44" fillId="0" borderId="1" xfId="12" applyFont="1" applyBorder="1" applyAlignment="1">
      <alignment horizontal="left"/>
    </xf>
    <xf numFmtId="0" fontId="20" fillId="0" borderId="0" xfId="14" applyFont="1"/>
    <xf numFmtId="0" fontId="45" fillId="0" borderId="0" xfId="0" applyFont="1"/>
    <xf numFmtId="0" fontId="2" fillId="0" borderId="0" xfId="9"/>
    <xf numFmtId="3" fontId="2" fillId="0" borderId="0" xfId="9" applyNumberFormat="1"/>
    <xf numFmtId="0" fontId="24" fillId="6" borderId="17" xfId="0" applyFont="1" applyFill="1" applyBorder="1"/>
    <xf numFmtId="0" fontId="24" fillId="6" borderId="19" xfId="0" applyFont="1" applyFill="1" applyBorder="1"/>
    <xf numFmtId="0" fontId="24" fillId="6" borderId="20" xfId="0" applyFont="1" applyFill="1" applyBorder="1"/>
    <xf numFmtId="0" fontId="1" fillId="0" borderId="0" xfId="5" applyFont="1" applyAlignment="1">
      <alignment horizontal="left"/>
    </xf>
    <xf numFmtId="0" fontId="1" fillId="0" borderId="0" xfId="5" applyFont="1" applyAlignment="1">
      <alignment vertical="top" wrapText="1"/>
    </xf>
    <xf numFmtId="167" fontId="24" fillId="0" borderId="0" xfId="0" applyNumberFormat="1" applyFont="1"/>
    <xf numFmtId="42" fontId="32" fillId="0" borderId="41" xfId="0" applyNumberFormat="1" applyFont="1" applyBorder="1"/>
    <xf numFmtId="0" fontId="39" fillId="0" borderId="42" xfId="0" applyFont="1" applyBorder="1"/>
    <xf numFmtId="9" fontId="32" fillId="0" borderId="31" xfId="0" applyNumberFormat="1" applyFont="1" applyBorder="1"/>
    <xf numFmtId="0" fontId="32" fillId="0" borderId="38" xfId="0" applyFont="1" applyBorder="1"/>
    <xf numFmtId="42" fontId="32" fillId="0" borderId="31" xfId="0" applyNumberFormat="1" applyFont="1" applyBorder="1"/>
    <xf numFmtId="44" fontId="32" fillId="0" borderId="43" xfId="13" applyFont="1" applyBorder="1"/>
    <xf numFmtId="0" fontId="32" fillId="0" borderId="44" xfId="0" applyFont="1" applyBorder="1"/>
    <xf numFmtId="0" fontId="18" fillId="0" borderId="42" xfId="0" applyFont="1" applyBorder="1"/>
    <xf numFmtId="44" fontId="39" fillId="0" borderId="43" xfId="13" applyFont="1" applyBorder="1"/>
    <xf numFmtId="173" fontId="1" fillId="0" borderId="0" xfId="0" applyNumberFormat="1" applyFont="1" applyAlignment="1">
      <alignment horizontal="center"/>
    </xf>
    <xf numFmtId="2" fontId="2" fillId="0" borderId="0" xfId="14" applyNumberFormat="1" applyAlignment="1">
      <alignment horizontal="center"/>
    </xf>
    <xf numFmtId="49" fontId="23" fillId="0" borderId="0" xfId="0" applyNumberFormat="1" applyFont="1" applyAlignment="1">
      <alignment shrinkToFit="1"/>
    </xf>
    <xf numFmtId="0" fontId="10" fillId="0" borderId="51" xfId="5" applyFont="1" applyBorder="1" applyAlignment="1">
      <alignment horizontal="center" wrapText="1"/>
    </xf>
    <xf numFmtId="0" fontId="2" fillId="0" borderId="23" xfId="5" applyFont="1" applyBorder="1"/>
    <xf numFmtId="42" fontId="2" fillId="0" borderId="23" xfId="5" applyNumberFormat="1" applyFont="1" applyBorder="1"/>
    <xf numFmtId="169" fontId="2" fillId="0" borderId="23" xfId="8" applyNumberFormat="1" applyFont="1" applyBorder="1"/>
    <xf numFmtId="9" fontId="2" fillId="0" borderId="23" xfId="8" applyFont="1" applyBorder="1"/>
    <xf numFmtId="10" fontId="2" fillId="0" borderId="23" xfId="5" applyNumberFormat="1" applyFont="1" applyBorder="1"/>
    <xf numFmtId="44" fontId="2" fillId="0" borderId="23" xfId="5" applyNumberFormat="1" applyFont="1" applyBorder="1"/>
    <xf numFmtId="10" fontId="2" fillId="0" borderId="51" xfId="5" applyNumberFormat="1" applyFont="1" applyBorder="1"/>
    <xf numFmtId="0" fontId="32" fillId="0" borderId="18" xfId="0" applyFont="1" applyBorder="1"/>
    <xf numFmtId="167" fontId="32" fillId="0" borderId="0" xfId="0" applyNumberFormat="1" applyFont="1"/>
    <xf numFmtId="44" fontId="32" fillId="0" borderId="19" xfId="13" applyFont="1" applyBorder="1"/>
    <xf numFmtId="0" fontId="32" fillId="0" borderId="40" xfId="0" applyFont="1" applyBorder="1"/>
    <xf numFmtId="167" fontId="32" fillId="0" borderId="49" xfId="0" applyNumberFormat="1" applyFont="1" applyBorder="1"/>
    <xf numFmtId="44" fontId="32" fillId="0" borderId="20" xfId="13" applyFont="1" applyBorder="1"/>
    <xf numFmtId="0" fontId="10" fillId="0" borderId="0" xfId="5" applyFont="1" applyAlignment="1">
      <alignment horizontal="center" wrapText="1"/>
    </xf>
    <xf numFmtId="0" fontId="18" fillId="0" borderId="0" xfId="0" applyFont="1"/>
    <xf numFmtId="9" fontId="24" fillId="5" borderId="38" xfId="8" applyFont="1" applyFill="1" applyBorder="1" applyProtection="1">
      <protection locked="0"/>
    </xf>
    <xf numFmtId="9" fontId="24" fillId="0" borderId="38" xfId="8" applyFont="1" applyBorder="1"/>
    <xf numFmtId="0" fontId="24" fillId="0" borderId="19" xfId="0" applyFont="1" applyBorder="1"/>
    <xf numFmtId="9" fontId="24" fillId="0" borderId="20" xfId="8" applyFont="1" applyBorder="1"/>
    <xf numFmtId="3" fontId="1" fillId="0" borderId="0" xfId="1" applyNumberFormat="1"/>
    <xf numFmtId="0" fontId="7" fillId="0" borderId="0" xfId="0" applyFont="1"/>
    <xf numFmtId="0" fontId="8" fillId="0" borderId="0" xfId="0" applyFont="1"/>
    <xf numFmtId="49" fontId="24" fillId="5" borderId="0" xfId="0" applyNumberFormat="1" applyFont="1" applyFill="1" applyAlignment="1" applyProtection="1">
      <alignment horizontal="center"/>
      <protection locked="0"/>
    </xf>
    <xf numFmtId="0" fontId="1" fillId="0" borderId="0" xfId="1" applyAlignment="1">
      <alignment horizontal="center"/>
    </xf>
    <xf numFmtId="0" fontId="3" fillId="0" borderId="18" xfId="1" applyFont="1" applyBorder="1" applyAlignment="1">
      <alignment horizontal="center"/>
    </xf>
    <xf numFmtId="0" fontId="3" fillId="0" borderId="0" xfId="1" applyFont="1" applyAlignment="1">
      <alignment horizontal="center"/>
    </xf>
    <xf numFmtId="0" fontId="3" fillId="0" borderId="19" xfId="1" applyFont="1" applyBorder="1" applyAlignment="1">
      <alignment horizontal="center"/>
    </xf>
    <xf numFmtId="0" fontId="2" fillId="2" borderId="5" xfId="1" applyFont="1" applyFill="1" applyBorder="1" applyAlignment="1" applyProtection="1">
      <alignment horizontal="center"/>
      <protection locked="0"/>
    </xf>
    <xf numFmtId="0" fontId="2" fillId="0" borderId="25" xfId="1" applyFont="1" applyBorder="1" applyAlignment="1">
      <alignment horizontal="center" vertical="top" wrapText="1"/>
    </xf>
    <xf numFmtId="0" fontId="2" fillId="0" borderId="0" xfId="1" applyFont="1" applyAlignment="1">
      <alignment horizontal="center" vertical="top" wrapText="1"/>
    </xf>
    <xf numFmtId="0" fontId="2" fillId="0" borderId="21" xfId="1" applyFont="1" applyBorder="1" applyAlignment="1">
      <alignment horizontal="center" vertical="top" wrapText="1"/>
    </xf>
    <xf numFmtId="0" fontId="2" fillId="0" borderId="14" xfId="1" applyFont="1" applyBorder="1" applyAlignment="1">
      <alignment horizontal="center" vertical="top" wrapText="1"/>
    </xf>
    <xf numFmtId="0" fontId="2" fillId="0" borderId="5" xfId="1" applyFont="1" applyBorder="1" applyAlignment="1">
      <alignment horizontal="center" vertical="top" wrapText="1"/>
    </xf>
    <xf numFmtId="0" fontId="2" fillId="0" borderId="15" xfId="1" applyFont="1" applyBorder="1" applyAlignment="1">
      <alignment horizontal="center" vertical="top" wrapText="1"/>
    </xf>
    <xf numFmtId="0" fontId="2" fillId="0" borderId="11" xfId="1" applyFont="1" applyBorder="1" applyAlignment="1">
      <alignment horizontal="center"/>
    </xf>
    <xf numFmtId="0" fontId="2" fillId="0" borderId="2" xfId="1" applyFont="1" applyBorder="1" applyAlignment="1">
      <alignment horizontal="center"/>
    </xf>
    <xf numFmtId="0" fontId="2" fillId="0" borderId="3" xfId="1" applyFont="1" applyBorder="1" applyAlignment="1">
      <alignment horizontal="center"/>
    </xf>
    <xf numFmtId="0" fontId="3" fillId="0" borderId="30" xfId="1" applyFont="1" applyBorder="1" applyAlignment="1">
      <alignment horizontal="center"/>
    </xf>
    <xf numFmtId="0" fontId="3" fillId="0" borderId="2" xfId="1" applyFont="1" applyBorder="1" applyAlignment="1">
      <alignment horizontal="center"/>
    </xf>
    <xf numFmtId="0" fontId="3" fillId="0" borderId="3" xfId="1" applyFont="1" applyBorder="1" applyAlignment="1">
      <alignment horizontal="center"/>
    </xf>
    <xf numFmtId="0" fontId="2" fillId="0" borderId="36" xfId="1" applyFont="1" applyBorder="1" applyAlignment="1">
      <alignment horizontal="center"/>
    </xf>
    <xf numFmtId="0" fontId="2" fillId="0" borderId="33" xfId="1" applyFont="1" applyBorder="1" applyAlignment="1">
      <alignment horizontal="center"/>
    </xf>
    <xf numFmtId="0" fontId="2" fillId="0" borderId="34" xfId="1" applyFont="1" applyBorder="1" applyAlignment="1">
      <alignment horizontal="center"/>
    </xf>
    <xf numFmtId="0" fontId="20" fillId="0" borderId="12" xfId="1" applyFont="1" applyBorder="1" applyAlignment="1">
      <alignment horizontal="center" vertical="top" wrapText="1"/>
    </xf>
    <xf numFmtId="0" fontId="45" fillId="0" borderId="27" xfId="0" applyFont="1" applyBorder="1" applyAlignment="1">
      <alignment horizontal="center" vertical="top" wrapText="1"/>
    </xf>
    <xf numFmtId="0" fontId="45" fillId="0" borderId="13" xfId="0" applyFont="1" applyBorder="1" applyAlignment="1">
      <alignment horizontal="center" vertical="top" wrapText="1"/>
    </xf>
    <xf numFmtId="0" fontId="24" fillId="0" borderId="62" xfId="0" applyFont="1" applyBorder="1" applyAlignment="1">
      <alignment horizontal="center"/>
    </xf>
    <xf numFmtId="0" fontId="24" fillId="0" borderId="63" xfId="0" applyFont="1" applyBorder="1" applyAlignment="1">
      <alignment horizontal="center"/>
    </xf>
    <xf numFmtId="0" fontId="24" fillId="0" borderId="61" xfId="0" applyFont="1" applyBorder="1" applyAlignment="1">
      <alignment horizontal="center"/>
    </xf>
    <xf numFmtId="0" fontId="24" fillId="0" borderId="55" xfId="0" applyFont="1" applyBorder="1" applyAlignment="1">
      <alignment horizontal="right"/>
    </xf>
    <xf numFmtId="0" fontId="24" fillId="0" borderId="2" xfId="0" applyFont="1" applyBorder="1" applyAlignment="1">
      <alignment horizontal="right"/>
    </xf>
    <xf numFmtId="0" fontId="24" fillId="0" borderId="57" xfId="0" applyFont="1" applyBorder="1" applyAlignment="1">
      <alignment horizontal="right"/>
    </xf>
    <xf numFmtId="0" fontId="24" fillId="0" borderId="58" xfId="0" applyFont="1" applyBorder="1" applyAlignment="1">
      <alignment horizontal="right"/>
    </xf>
    <xf numFmtId="3" fontId="24" fillId="0" borderId="53" xfId="0" applyNumberFormat="1" applyFont="1" applyBorder="1" applyAlignment="1">
      <alignment horizontal="center"/>
    </xf>
    <xf numFmtId="3" fontId="24" fillId="0" borderId="54" xfId="0" applyNumberFormat="1" applyFont="1" applyBorder="1" applyAlignment="1">
      <alignment horizontal="center"/>
    </xf>
    <xf numFmtId="3" fontId="24" fillId="0" borderId="2" xfId="0" applyNumberFormat="1" applyFont="1" applyBorder="1" applyAlignment="1">
      <alignment horizontal="center"/>
    </xf>
    <xf numFmtId="3" fontId="24" fillId="0" borderId="56" xfId="0" applyNumberFormat="1" applyFont="1" applyBorder="1" applyAlignment="1">
      <alignment horizontal="center"/>
    </xf>
    <xf numFmtId="3" fontId="24" fillId="5" borderId="2" xfId="0" applyNumberFormat="1" applyFont="1" applyFill="1" applyBorder="1" applyAlignment="1" applyProtection="1">
      <alignment horizontal="center"/>
      <protection locked="0"/>
    </xf>
    <xf numFmtId="3" fontId="24" fillId="5" borderId="56" xfId="0" applyNumberFormat="1" applyFont="1" applyFill="1" applyBorder="1" applyAlignment="1" applyProtection="1">
      <alignment horizontal="center"/>
      <protection locked="0"/>
    </xf>
    <xf numFmtId="3" fontId="24" fillId="5" borderId="33" xfId="0" applyNumberFormat="1" applyFont="1" applyFill="1" applyBorder="1" applyAlignment="1" applyProtection="1">
      <alignment horizontal="center"/>
      <protection locked="0"/>
    </xf>
    <xf numFmtId="3" fontId="24" fillId="5" borderId="60" xfId="0" applyNumberFormat="1" applyFont="1" applyFill="1" applyBorder="1" applyAlignment="1" applyProtection="1">
      <alignment horizontal="center"/>
      <protection locked="0"/>
    </xf>
    <xf numFmtId="3" fontId="24" fillId="0" borderId="58" xfId="0" applyNumberFormat="1" applyFont="1" applyBorder="1" applyAlignment="1">
      <alignment horizontal="center"/>
    </xf>
    <xf numFmtId="3" fontId="24" fillId="0" borderId="59" xfId="0" applyNumberFormat="1" applyFont="1" applyBorder="1" applyAlignment="1">
      <alignment horizontal="center"/>
    </xf>
    <xf numFmtId="0" fontId="24" fillId="0" borderId="52" xfId="0" applyFont="1" applyBorder="1" applyAlignment="1">
      <alignment horizontal="right"/>
    </xf>
    <xf numFmtId="0" fontId="24" fillId="0" borderId="53" xfId="0" applyFont="1" applyBorder="1" applyAlignment="1">
      <alignment horizontal="right"/>
    </xf>
    <xf numFmtId="0" fontId="33" fillId="0" borderId="0" xfId="1" applyFont="1" applyAlignment="1">
      <alignment horizontal="center"/>
    </xf>
    <xf numFmtId="49" fontId="24" fillId="0" borderId="0" xfId="0" applyNumberFormat="1" applyFont="1"/>
    <xf numFmtId="0" fontId="24" fillId="0" borderId="0" xfId="0" applyFont="1"/>
    <xf numFmtId="170" fontId="1" fillId="5" borderId="0" xfId="10" applyNumberFormat="1" applyFont="1" applyFill="1" applyAlignment="1" applyProtection="1">
      <alignment horizontal="center"/>
      <protection locked="0"/>
    </xf>
    <xf numFmtId="0" fontId="3" fillId="5" borderId="49" xfId="0" applyFont="1" applyFill="1" applyBorder="1" applyAlignment="1" applyProtection="1">
      <alignment horizontal="left"/>
      <protection locked="0"/>
    </xf>
    <xf numFmtId="0" fontId="24" fillId="5" borderId="49" xfId="0" applyFont="1" applyFill="1" applyBorder="1" applyProtection="1">
      <protection locked="0"/>
    </xf>
    <xf numFmtId="49" fontId="27" fillId="5" borderId="49" xfId="0" applyNumberFormat="1" applyFont="1" applyFill="1" applyBorder="1" applyProtection="1">
      <protection locked="0"/>
    </xf>
    <xf numFmtId="0" fontId="24" fillId="0" borderId="49" xfId="0" applyFont="1" applyBorder="1"/>
    <xf numFmtId="0" fontId="2" fillId="6" borderId="45" xfId="14" applyFill="1" applyBorder="1" applyAlignment="1">
      <alignment horizontal="center"/>
    </xf>
    <xf numFmtId="0" fontId="2" fillId="6" borderId="48" xfId="14" applyFill="1" applyBorder="1" applyAlignment="1">
      <alignment horizontal="center"/>
    </xf>
    <xf numFmtId="0" fontId="2" fillId="6" borderId="46" xfId="14" applyFill="1" applyBorder="1" applyAlignment="1">
      <alignment horizontal="center"/>
    </xf>
    <xf numFmtId="0" fontId="46" fillId="0" borderId="40" xfId="14" applyFont="1" applyBorder="1" applyAlignment="1">
      <alignment horizontal="center"/>
    </xf>
    <xf numFmtId="0" fontId="46" fillId="0" borderId="49" xfId="14" applyFont="1" applyBorder="1" applyAlignment="1">
      <alignment horizontal="center"/>
    </xf>
    <xf numFmtId="0" fontId="46" fillId="0" borderId="20" xfId="14" applyFont="1" applyBorder="1" applyAlignment="1">
      <alignment horizontal="center"/>
    </xf>
    <xf numFmtId="0" fontId="4" fillId="0" borderId="0" xfId="5" applyFont="1" applyAlignment="1">
      <alignment horizontal="center"/>
    </xf>
    <xf numFmtId="0" fontId="1" fillId="0" borderId="0" xfId="5" applyFont="1" applyAlignment="1">
      <alignment horizontal="center" vertical="top"/>
    </xf>
    <xf numFmtId="0" fontId="3" fillId="0" borderId="0" xfId="5" applyFont="1" applyAlignment="1">
      <alignment horizontal="center"/>
    </xf>
    <xf numFmtId="0" fontId="2" fillId="5" borderId="5" xfId="5" applyFont="1" applyFill="1" applyBorder="1" applyAlignment="1" applyProtection="1">
      <alignment horizontal="left"/>
      <protection locked="0"/>
    </xf>
    <xf numFmtId="0" fontId="24" fillId="0" borderId="5" xfId="0" applyFont="1" applyBorder="1" applyProtection="1">
      <protection locked="0"/>
    </xf>
    <xf numFmtId="0" fontId="2" fillId="2" borderId="5" xfId="5" applyFont="1" applyFill="1" applyBorder="1" applyAlignment="1" applyProtection="1">
      <alignment horizontal="left"/>
      <protection locked="0"/>
    </xf>
    <xf numFmtId="0" fontId="2" fillId="2" borderId="0" xfId="5" applyFont="1" applyFill="1" applyAlignment="1" applyProtection="1">
      <alignment horizontal="left"/>
      <protection locked="0"/>
    </xf>
    <xf numFmtId="0" fontId="24" fillId="0" borderId="0" xfId="0" applyFont="1" applyProtection="1">
      <protection locked="0"/>
    </xf>
    <xf numFmtId="0" fontId="24" fillId="7" borderId="0" xfId="0" applyFont="1" applyFill="1"/>
    <xf numFmtId="0" fontId="2" fillId="2" borderId="25" xfId="5" applyFont="1" applyFill="1" applyBorder="1" applyProtection="1">
      <protection locked="0"/>
    </xf>
    <xf numFmtId="0" fontId="24" fillId="0" borderId="21" xfId="0" applyFont="1" applyBorder="1" applyProtection="1">
      <protection locked="0"/>
    </xf>
    <xf numFmtId="0" fontId="2" fillId="2" borderId="14" xfId="5" applyFont="1" applyFill="1" applyBorder="1" applyProtection="1">
      <protection locked="0"/>
    </xf>
    <xf numFmtId="0" fontId="24" fillId="0" borderId="15" xfId="0" applyFont="1" applyBorder="1" applyProtection="1">
      <protection locked="0"/>
    </xf>
    <xf numFmtId="0" fontId="2" fillId="0" borderId="0" xfId="5" applyFont="1"/>
    <xf numFmtId="0" fontId="24" fillId="0" borderId="21" xfId="0" applyFont="1" applyBorder="1"/>
    <xf numFmtId="0" fontId="8" fillId="0" borderId="0" xfId="5" applyFont="1" applyAlignment="1">
      <alignment horizontal="center" vertical="top"/>
    </xf>
    <xf numFmtId="0" fontId="2" fillId="0" borderId="25" xfId="5" applyFont="1" applyBorder="1"/>
    <xf numFmtId="0" fontId="37" fillId="0" borderId="21" xfId="0" applyFont="1" applyBorder="1"/>
    <xf numFmtId="0" fontId="1" fillId="0" borderId="0" xfId="5" applyFont="1" applyAlignment="1">
      <alignment horizontal="left"/>
    </xf>
    <xf numFmtId="0" fontId="2" fillId="0" borderId="12" xfId="5" applyFont="1" applyBorder="1"/>
    <xf numFmtId="0" fontId="24" fillId="0" borderId="13" xfId="0" applyFont="1" applyBorder="1"/>
    <xf numFmtId="0" fontId="2" fillId="0" borderId="0" xfId="5" applyFont="1" applyAlignment="1">
      <alignment horizontal="left"/>
    </xf>
    <xf numFmtId="0" fontId="7" fillId="0" borderId="0" xfId="5" applyFont="1" applyAlignment="1">
      <alignment horizontal="left"/>
    </xf>
    <xf numFmtId="0" fontId="1" fillId="0" borderId="39" xfId="5" applyFont="1" applyBorder="1" applyAlignment="1">
      <alignment horizontal="center"/>
    </xf>
    <xf numFmtId="0" fontId="1" fillId="0" borderId="17" xfId="5" applyFont="1" applyBorder="1" applyAlignment="1">
      <alignment horizontal="center"/>
    </xf>
    <xf numFmtId="0" fontId="32" fillId="0" borderId="40" xfId="0" applyFont="1" applyBorder="1" applyAlignment="1">
      <alignment horizontal="center"/>
    </xf>
    <xf numFmtId="0" fontId="32" fillId="0" borderId="20" xfId="0" applyFont="1" applyBorder="1" applyAlignment="1">
      <alignment horizontal="center"/>
    </xf>
    <xf numFmtId="0" fontId="1" fillId="0" borderId="0" xfId="5" applyFont="1" applyAlignment="1">
      <alignment horizontal="left" wrapText="1"/>
    </xf>
    <xf numFmtId="0" fontId="8" fillId="0" borderId="0" xfId="5" applyFont="1" applyAlignment="1">
      <alignment horizontal="left" vertical="top" wrapText="1"/>
    </xf>
    <xf numFmtId="0" fontId="17" fillId="0" borderId="45" xfId="0" applyFont="1" applyBorder="1" applyAlignment="1">
      <alignment horizontal="center"/>
    </xf>
    <xf numFmtId="0" fontId="17" fillId="0" borderId="48" xfId="0" applyFont="1" applyBorder="1" applyAlignment="1">
      <alignment horizontal="center"/>
    </xf>
    <xf numFmtId="0" fontId="17" fillId="0" borderId="46" xfId="0" applyFont="1" applyBorder="1" applyAlignment="1">
      <alignment horizontal="center"/>
    </xf>
    <xf numFmtId="7" fontId="15" fillId="10" borderId="48" xfId="13" applyNumberFormat="1" applyFont="1" applyFill="1" applyBorder="1" applyAlignment="1">
      <alignment horizontal="right"/>
    </xf>
    <xf numFmtId="7" fontId="15" fillId="10" borderId="46" xfId="13" applyNumberFormat="1" applyFont="1" applyFill="1" applyBorder="1" applyAlignment="1">
      <alignment horizontal="right"/>
    </xf>
    <xf numFmtId="0" fontId="24" fillId="9" borderId="39" xfId="0" applyFont="1" applyFill="1" applyBorder="1" applyAlignment="1">
      <alignment horizontal="center"/>
    </xf>
    <xf numFmtId="0" fontId="24" fillId="9" borderId="47" xfId="0" applyFont="1" applyFill="1" applyBorder="1" applyAlignment="1">
      <alignment horizontal="center"/>
    </xf>
    <xf numFmtId="0" fontId="24" fillId="9" borderId="17" xfId="0" applyFont="1" applyFill="1" applyBorder="1" applyAlignment="1">
      <alignment horizontal="center"/>
    </xf>
    <xf numFmtId="0" fontId="24" fillId="0" borderId="0" xfId="0" applyFont="1" applyAlignment="1">
      <alignment horizontal="left" wrapText="1"/>
    </xf>
    <xf numFmtId="0" fontId="38" fillId="0" borderId="45" xfId="0" applyFont="1" applyBorder="1" applyAlignment="1">
      <alignment horizontal="center"/>
    </xf>
    <xf numFmtId="0" fontId="38" fillId="0" borderId="48" xfId="0" applyFont="1" applyBorder="1" applyAlignment="1">
      <alignment horizontal="center"/>
    </xf>
    <xf numFmtId="0" fontId="38" fillId="0" borderId="46" xfId="0" applyFont="1" applyBorder="1" applyAlignment="1">
      <alignment horizontal="center"/>
    </xf>
    <xf numFmtId="0" fontId="37" fillId="9" borderId="45" xfId="0" applyFont="1" applyFill="1" applyBorder="1" applyAlignment="1">
      <alignment horizontal="center"/>
    </xf>
    <xf numFmtId="0" fontId="37" fillId="9" borderId="48" xfId="0" applyFont="1" applyFill="1" applyBorder="1" applyAlignment="1">
      <alignment horizontal="center"/>
    </xf>
    <xf numFmtId="0" fontId="37" fillId="9" borderId="46" xfId="0" applyFont="1" applyFill="1" applyBorder="1" applyAlignment="1">
      <alignment horizontal="center"/>
    </xf>
    <xf numFmtId="42" fontId="32" fillId="0" borderId="47" xfId="0" applyNumberFormat="1" applyFont="1" applyBorder="1" applyAlignment="1">
      <alignment horizontal="right"/>
    </xf>
    <xf numFmtId="42" fontId="32" fillId="0" borderId="17" xfId="0" applyNumberFormat="1" applyFont="1" applyBorder="1" applyAlignment="1">
      <alignment horizontal="right"/>
    </xf>
    <xf numFmtId="169" fontId="32" fillId="0" borderId="19" xfId="0" applyNumberFormat="1" applyFont="1" applyBorder="1" applyAlignment="1">
      <alignment horizontal="right"/>
    </xf>
    <xf numFmtId="171" fontId="32" fillId="0" borderId="19" xfId="0" applyNumberFormat="1" applyFont="1" applyBorder="1" applyAlignment="1">
      <alignment horizontal="right"/>
    </xf>
    <xf numFmtId="0" fontId="24" fillId="0" borderId="19" xfId="0" applyFont="1" applyBorder="1" applyAlignment="1">
      <alignment horizontal="right"/>
    </xf>
    <xf numFmtId="3" fontId="24" fillId="0" borderId="49" xfId="0" applyNumberFormat="1" applyFont="1" applyBorder="1" applyAlignment="1">
      <alignment horizontal="right"/>
    </xf>
    <xf numFmtId="3" fontId="24" fillId="0" borderId="20" xfId="0" applyNumberFormat="1" applyFont="1" applyBorder="1" applyAlignment="1">
      <alignment horizontal="right"/>
    </xf>
    <xf numFmtId="167" fontId="15" fillId="10" borderId="48" xfId="13" applyNumberFormat="1" applyFont="1" applyFill="1" applyBorder="1" applyAlignment="1">
      <alignment horizontal="right"/>
    </xf>
    <xf numFmtId="167" fontId="15" fillId="10" borderId="46" xfId="13" applyNumberFormat="1" applyFont="1" applyFill="1" applyBorder="1" applyAlignment="1">
      <alignment horizontal="right"/>
    </xf>
    <xf numFmtId="172" fontId="15" fillId="10" borderId="48" xfId="13" applyNumberFormat="1" applyFont="1" applyFill="1" applyBorder="1" applyAlignment="1">
      <alignment horizontal="right"/>
    </xf>
    <xf numFmtId="172" fontId="15" fillId="10" borderId="46" xfId="13" applyNumberFormat="1" applyFont="1" applyFill="1" applyBorder="1" applyAlignment="1">
      <alignment horizontal="right"/>
    </xf>
    <xf numFmtId="0" fontId="6" fillId="0" borderId="0" xfId="5" applyAlignment="1">
      <alignment horizontal="center" vertical="top"/>
    </xf>
    <xf numFmtId="0" fontId="0" fillId="0" borderId="5" xfId="0" applyBorder="1" applyAlignment="1" applyProtection="1">
      <alignment horizontal="left"/>
      <protection locked="0"/>
    </xf>
    <xf numFmtId="0" fontId="2" fillId="2" borderId="2" xfId="5" applyFont="1" applyFill="1" applyBorder="1" applyAlignment="1" applyProtection="1">
      <alignment horizontal="left"/>
      <protection locked="0"/>
    </xf>
    <xf numFmtId="0" fontId="0" fillId="0" borderId="2" xfId="0" applyBorder="1" applyAlignment="1" applyProtection="1">
      <alignment horizontal="left"/>
      <protection locked="0"/>
    </xf>
    <xf numFmtId="0" fontId="21" fillId="2" borderId="2" xfId="5" applyFont="1" applyFill="1" applyBorder="1" applyAlignment="1" applyProtection="1">
      <alignment horizontal="left"/>
      <protection locked="0"/>
    </xf>
    <xf numFmtId="0" fontId="21" fillId="2" borderId="5" xfId="5" applyFont="1" applyFill="1" applyBorder="1" applyAlignment="1" applyProtection="1">
      <alignment horizontal="left"/>
      <protection locked="0"/>
    </xf>
    <xf numFmtId="0" fontId="23" fillId="0" borderId="0" xfId="0" applyFont="1" applyAlignment="1">
      <alignment horizontal="left" wrapText="1"/>
    </xf>
    <xf numFmtId="0" fontId="17" fillId="0" borderId="0" xfId="0" applyFont="1" applyAlignment="1">
      <alignment horizontal="center"/>
    </xf>
    <xf numFmtId="49" fontId="42" fillId="0" borderId="0" xfId="0" applyNumberFormat="1" applyFont="1"/>
    <xf numFmtId="0" fontId="42" fillId="0" borderId="0" xfId="0" applyFont="1"/>
    <xf numFmtId="0" fontId="41" fillId="0" borderId="0" xfId="0" applyFont="1"/>
    <xf numFmtId="0" fontId="38" fillId="9" borderId="39" xfId="0" applyFont="1" applyFill="1" applyBorder="1" applyAlignment="1">
      <alignment horizontal="center" wrapText="1"/>
    </xf>
    <xf numFmtId="0" fontId="38" fillId="9" borderId="47" xfId="0" applyFont="1" applyFill="1" applyBorder="1" applyAlignment="1">
      <alignment horizontal="center" wrapText="1"/>
    </xf>
    <xf numFmtId="0" fontId="38" fillId="9" borderId="17" xfId="0" applyFont="1" applyFill="1" applyBorder="1" applyAlignment="1">
      <alignment horizontal="center" wrapText="1"/>
    </xf>
    <xf numFmtId="0" fontId="38" fillId="9" borderId="40" xfId="0" applyFont="1" applyFill="1" applyBorder="1" applyAlignment="1">
      <alignment horizontal="center" wrapText="1"/>
    </xf>
    <xf numFmtId="0" fontId="38" fillId="9" borderId="49" xfId="0" applyFont="1" applyFill="1" applyBorder="1" applyAlignment="1">
      <alignment horizontal="center" wrapText="1"/>
    </xf>
    <xf numFmtId="0" fontId="38" fillId="9" borderId="20" xfId="0" applyFont="1" applyFill="1" applyBorder="1" applyAlignment="1">
      <alignment horizontal="center" wrapText="1"/>
    </xf>
  </cellXfs>
  <cellStyles count="15">
    <cellStyle name="Comma 2" xfId="2" xr:uid="{00000000-0005-0000-0000-000000000000}"/>
    <cellStyle name="Comma 3" xfId="10" xr:uid="{00000000-0005-0000-0000-000001000000}"/>
    <cellStyle name="Comma 6" xfId="11" xr:uid="{00000000-0005-0000-0000-000002000000}"/>
    <cellStyle name="Currency" xfId="13" builtinId="4"/>
    <cellStyle name="Currency 2" xfId="3" xr:uid="{00000000-0005-0000-0000-000004000000}"/>
    <cellStyle name="Currency 3" xfId="6" xr:uid="{00000000-0005-0000-0000-000005000000}"/>
    <cellStyle name="Hyperlink" xfId="12" builtinId="8"/>
    <cellStyle name="Normal" xfId="0" builtinId="0"/>
    <cellStyle name="Normal 2" xfId="1" xr:uid="{00000000-0005-0000-0000-000008000000}"/>
    <cellStyle name="Normal 3" xfId="5" xr:uid="{00000000-0005-0000-0000-000009000000}"/>
    <cellStyle name="Normal_04-LOE-Master" xfId="14" xr:uid="{FA97D05F-EACE-4827-A1C3-86AC3E7C1D10}"/>
    <cellStyle name="Normal_Master Copy" xfId="9" xr:uid="{00000000-0005-0000-0000-00000A000000}"/>
    <cellStyle name="Percent" xfId="8" builtinId="5"/>
    <cellStyle name="Percent 2" xfId="4" xr:uid="{00000000-0005-0000-0000-00000C000000}"/>
    <cellStyle name="Percent 3" xfId="7" xr:uid="{00000000-0005-0000-0000-00000D000000}"/>
  </cellStyles>
  <dxfs count="0"/>
  <tableStyles count="0" defaultTableStyle="TableStyleMedium2" defaultPivotStyle="PivotStyleLight16"/>
  <colors>
    <mruColors>
      <color rgb="FFFFFF99"/>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araticho\AppData\Local\Microsoft\Windows\INetCache\Content.Outlook\7QQ9P9P9\HOME%20HTF-Cost-Allocation-Tool%20May%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ME HTF Cost Allocation Tool"/>
      <sheetName val="General Instructions"/>
      <sheetName val="Subsidy Limits"/>
      <sheetName val="HOME &amp; HTF Rent Limits"/>
      <sheetName val="Selection of Method"/>
      <sheetName val="Standard Method"/>
      <sheetName val="Proration Method - Units Needed"/>
      <sheetName val="Proration Method - $ Needed"/>
      <sheetName val="Hybrid Method - $ Needed"/>
    </sheetNames>
    <sheetDataSet>
      <sheetData sheetId="0"/>
      <sheetData sheetId="1"/>
      <sheetData sheetId="2"/>
      <sheetData sheetId="3"/>
      <sheetData sheetId="4">
        <row r="23">
          <cell r="F23">
            <v>0</v>
          </cell>
        </row>
      </sheetData>
      <sheetData sheetId="5"/>
      <sheetData sheetId="6"/>
      <sheetData sheetId="7"/>
      <sheetData sheetId="8"/>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vmlDrawing" Target="../drawings/vmlDrawing2.vm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hyperlink" Target="https://cms.proteus.co/_resources/dyn/files/76868627z1a2bad1f/_fn/HOME%20HTF-Cost-Allocation-Tool%20May%202020.xlsx" TargetMode="Externa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63"/>
  <sheetViews>
    <sheetView showGridLines="0" tabSelected="1" zoomScaleNormal="100" zoomScalePageLayoutView="85" workbookViewId="0">
      <selection activeCell="J4" sqref="J4"/>
    </sheetView>
  </sheetViews>
  <sheetFormatPr defaultColWidth="8.88671875" defaultRowHeight="13.8" x14ac:dyDescent="0.25"/>
  <cols>
    <col min="1" max="1" width="9.88671875" style="91" customWidth="1"/>
    <col min="2" max="2" width="6.6640625" style="91" customWidth="1"/>
    <col min="3" max="3" width="13.33203125" style="91" customWidth="1"/>
    <col min="4" max="4" width="16.33203125" style="91" customWidth="1"/>
    <col min="5" max="5" width="9.5546875" style="91" customWidth="1"/>
    <col min="6" max="7" width="10" style="91" customWidth="1"/>
    <col min="8" max="8" width="12.88671875" style="91" customWidth="1"/>
    <col min="9" max="9" width="15.44140625" style="91" customWidth="1"/>
    <col min="10" max="10" width="11.44140625" style="91" customWidth="1"/>
    <col min="11" max="16384" width="8.88671875" style="91"/>
  </cols>
  <sheetData>
    <row r="1" spans="1:10" x14ac:dyDescent="0.25">
      <c r="B1" s="152" t="s">
        <v>0</v>
      </c>
      <c r="C1" s="263"/>
      <c r="D1" s="263"/>
      <c r="E1" s="263"/>
      <c r="H1" s="152" t="s">
        <v>1</v>
      </c>
      <c r="I1" s="263"/>
      <c r="J1" s="263"/>
    </row>
    <row r="2" spans="1:10" ht="6" customHeight="1" x14ac:dyDescent="0.25">
      <c r="A2" s="92"/>
      <c r="B2" s="92"/>
      <c r="C2" s="92"/>
      <c r="D2" s="92"/>
      <c r="E2" s="92"/>
      <c r="F2" s="92"/>
      <c r="G2" s="92"/>
      <c r="H2" s="92"/>
      <c r="I2" s="92"/>
      <c r="J2" s="92"/>
    </row>
    <row r="3" spans="1:10" ht="15.6" x14ac:dyDescent="0.3">
      <c r="A3" s="266" t="s">
        <v>2</v>
      </c>
      <c r="B3" s="266"/>
      <c r="C3" s="266"/>
      <c r="D3" s="266"/>
      <c r="E3" s="266"/>
      <c r="F3" s="266"/>
      <c r="G3" s="266"/>
      <c r="H3" s="266"/>
      <c r="I3" s="266"/>
      <c r="J3" s="255" t="s">
        <v>483</v>
      </c>
    </row>
    <row r="4" spans="1:10" ht="12" customHeight="1" thickBot="1" x14ac:dyDescent="0.3">
      <c r="A4" s="264" t="s">
        <v>3</v>
      </c>
      <c r="B4" s="264"/>
      <c r="C4" s="264"/>
      <c r="D4" s="264"/>
      <c r="E4" s="264"/>
      <c r="F4" s="264"/>
      <c r="G4" s="264"/>
      <c r="H4" s="264"/>
      <c r="I4" s="264"/>
    </row>
    <row r="5" spans="1:10" ht="96.75" customHeight="1" x14ac:dyDescent="0.3">
      <c r="A5" s="31" t="s">
        <v>4</v>
      </c>
      <c r="B5" s="32" t="s">
        <v>5</v>
      </c>
      <c r="C5" s="32" t="s">
        <v>6</v>
      </c>
      <c r="D5" s="32" t="s">
        <v>7</v>
      </c>
      <c r="E5" s="32" t="s">
        <v>8</v>
      </c>
      <c r="F5" s="32" t="s">
        <v>9</v>
      </c>
      <c r="G5" s="32" t="s">
        <v>10</v>
      </c>
      <c r="H5" s="32" t="s">
        <v>11</v>
      </c>
      <c r="I5" s="32" t="s">
        <v>12</v>
      </c>
      <c r="J5" s="38" t="s">
        <v>467</v>
      </c>
    </row>
    <row r="6" spans="1:10" ht="15.6" x14ac:dyDescent="0.3">
      <c r="A6" s="265" t="s">
        <v>13</v>
      </c>
      <c r="B6" s="266"/>
      <c r="C6" s="266"/>
      <c r="D6" s="266"/>
      <c r="E6" s="266"/>
      <c r="F6" s="266"/>
      <c r="G6" s="266"/>
      <c r="H6" s="266"/>
      <c r="I6" s="266"/>
      <c r="J6" s="267"/>
    </row>
    <row r="7" spans="1:10" ht="15" x14ac:dyDescent="0.25">
      <c r="A7" s="33"/>
      <c r="B7" s="2"/>
      <c r="C7" s="40"/>
      <c r="D7" s="12">
        <f>B7*C7</f>
        <v>0</v>
      </c>
      <c r="E7" s="2"/>
      <c r="F7" s="30">
        <v>0</v>
      </c>
      <c r="G7" s="30">
        <v>0</v>
      </c>
      <c r="H7" s="13">
        <f t="shared" ref="H7:H20" si="0">F7-G7</f>
        <v>0</v>
      </c>
      <c r="I7" s="13">
        <f t="shared" ref="I7:I20" si="1">H7*B7</f>
        <v>0</v>
      </c>
      <c r="J7" s="256"/>
    </row>
    <row r="8" spans="1:10" ht="15" x14ac:dyDescent="0.25">
      <c r="A8" s="33"/>
      <c r="B8" s="2"/>
      <c r="C8" s="40"/>
      <c r="D8" s="12">
        <f t="shared" ref="D8:D20" si="2">B8*C8</f>
        <v>0</v>
      </c>
      <c r="E8" s="2"/>
      <c r="F8" s="30">
        <v>0</v>
      </c>
      <c r="G8" s="30">
        <v>0</v>
      </c>
      <c r="H8" s="13">
        <f t="shared" si="0"/>
        <v>0</v>
      </c>
      <c r="I8" s="13">
        <f t="shared" si="1"/>
        <v>0</v>
      </c>
      <c r="J8" s="256"/>
    </row>
    <row r="9" spans="1:10" ht="15" x14ac:dyDescent="0.25">
      <c r="A9" s="33"/>
      <c r="B9" s="2"/>
      <c r="C9" s="40"/>
      <c r="D9" s="12">
        <f t="shared" si="2"/>
        <v>0</v>
      </c>
      <c r="E9" s="2"/>
      <c r="F9" s="30">
        <v>0</v>
      </c>
      <c r="G9" s="30">
        <v>0</v>
      </c>
      <c r="H9" s="13">
        <f t="shared" si="0"/>
        <v>0</v>
      </c>
      <c r="I9" s="13">
        <f t="shared" si="1"/>
        <v>0</v>
      </c>
      <c r="J9" s="256"/>
    </row>
    <row r="10" spans="1:10" ht="15" x14ac:dyDescent="0.25">
      <c r="A10" s="33"/>
      <c r="B10" s="2"/>
      <c r="C10" s="40"/>
      <c r="D10" s="12">
        <f t="shared" ref="D10:D12" si="3">B10*C10</f>
        <v>0</v>
      </c>
      <c r="E10" s="2"/>
      <c r="F10" s="30">
        <v>0</v>
      </c>
      <c r="G10" s="30">
        <v>0</v>
      </c>
      <c r="H10" s="13">
        <f t="shared" si="0"/>
        <v>0</v>
      </c>
      <c r="I10" s="13">
        <f t="shared" si="1"/>
        <v>0</v>
      </c>
      <c r="J10" s="256"/>
    </row>
    <row r="11" spans="1:10" ht="15" x14ac:dyDescent="0.25">
      <c r="A11" s="33"/>
      <c r="B11" s="2"/>
      <c r="C11" s="40"/>
      <c r="D11" s="12">
        <f t="shared" si="3"/>
        <v>0</v>
      </c>
      <c r="E11" s="2"/>
      <c r="F11" s="30">
        <v>0</v>
      </c>
      <c r="G11" s="30">
        <v>0</v>
      </c>
      <c r="H11" s="13">
        <f t="shared" si="0"/>
        <v>0</v>
      </c>
      <c r="I11" s="13">
        <f t="shared" si="1"/>
        <v>0</v>
      </c>
      <c r="J11" s="256"/>
    </row>
    <row r="12" spans="1:10" ht="15" x14ac:dyDescent="0.25">
      <c r="A12" s="33"/>
      <c r="B12" s="2"/>
      <c r="C12" s="40"/>
      <c r="D12" s="12">
        <f t="shared" si="3"/>
        <v>0</v>
      </c>
      <c r="E12" s="2"/>
      <c r="F12" s="30">
        <v>0</v>
      </c>
      <c r="G12" s="30">
        <v>0</v>
      </c>
      <c r="H12" s="13">
        <f t="shared" si="0"/>
        <v>0</v>
      </c>
      <c r="I12" s="13">
        <f t="shared" si="1"/>
        <v>0</v>
      </c>
      <c r="J12" s="256"/>
    </row>
    <row r="13" spans="1:10" ht="15" x14ac:dyDescent="0.25">
      <c r="A13" s="33"/>
      <c r="B13" s="2"/>
      <c r="C13" s="40"/>
      <c r="D13" s="12">
        <f t="shared" ref="D13" si="4">B13*C13</f>
        <v>0</v>
      </c>
      <c r="E13" s="2"/>
      <c r="F13" s="30">
        <v>0</v>
      </c>
      <c r="G13" s="30">
        <v>0</v>
      </c>
      <c r="H13" s="13">
        <f t="shared" si="0"/>
        <v>0</v>
      </c>
      <c r="I13" s="13">
        <f t="shared" si="1"/>
        <v>0</v>
      </c>
      <c r="J13" s="256"/>
    </row>
    <row r="14" spans="1:10" ht="15" x14ac:dyDescent="0.25">
      <c r="A14" s="33"/>
      <c r="B14" s="2"/>
      <c r="C14" s="40"/>
      <c r="D14" s="12">
        <f t="shared" si="2"/>
        <v>0</v>
      </c>
      <c r="E14" s="2"/>
      <c r="F14" s="30">
        <v>0</v>
      </c>
      <c r="G14" s="30">
        <v>0</v>
      </c>
      <c r="H14" s="13">
        <f t="shared" si="0"/>
        <v>0</v>
      </c>
      <c r="I14" s="13">
        <f t="shared" si="1"/>
        <v>0</v>
      </c>
      <c r="J14" s="256"/>
    </row>
    <row r="15" spans="1:10" ht="15" x14ac:dyDescent="0.25">
      <c r="A15" s="33"/>
      <c r="B15" s="2"/>
      <c r="C15" s="40"/>
      <c r="D15" s="12">
        <f t="shared" ref="D15:D18" si="5">B15*C15</f>
        <v>0</v>
      </c>
      <c r="E15" s="2"/>
      <c r="F15" s="30">
        <v>0</v>
      </c>
      <c r="G15" s="30">
        <v>0</v>
      </c>
      <c r="H15" s="13">
        <f t="shared" si="0"/>
        <v>0</v>
      </c>
      <c r="I15" s="13">
        <f t="shared" si="1"/>
        <v>0</v>
      </c>
      <c r="J15" s="256"/>
    </row>
    <row r="16" spans="1:10" ht="15" x14ac:dyDescent="0.25">
      <c r="A16" s="33"/>
      <c r="B16" s="2"/>
      <c r="C16" s="40"/>
      <c r="D16" s="12">
        <f t="shared" si="5"/>
        <v>0</v>
      </c>
      <c r="E16" s="2"/>
      <c r="F16" s="30">
        <v>0</v>
      </c>
      <c r="G16" s="30">
        <v>0</v>
      </c>
      <c r="H16" s="13">
        <f t="shared" si="0"/>
        <v>0</v>
      </c>
      <c r="I16" s="13">
        <f t="shared" si="1"/>
        <v>0</v>
      </c>
      <c r="J16" s="256"/>
    </row>
    <row r="17" spans="1:10" ht="15" x14ac:dyDescent="0.25">
      <c r="A17" s="33"/>
      <c r="B17" s="2"/>
      <c r="C17" s="40"/>
      <c r="D17" s="12">
        <f t="shared" si="5"/>
        <v>0</v>
      </c>
      <c r="E17" s="2"/>
      <c r="F17" s="30">
        <v>0</v>
      </c>
      <c r="G17" s="30">
        <v>0</v>
      </c>
      <c r="H17" s="13">
        <f t="shared" si="0"/>
        <v>0</v>
      </c>
      <c r="I17" s="13">
        <f t="shared" si="1"/>
        <v>0</v>
      </c>
      <c r="J17" s="256"/>
    </row>
    <row r="18" spans="1:10" ht="15" x14ac:dyDescent="0.25">
      <c r="A18" s="33"/>
      <c r="B18" s="2"/>
      <c r="C18" s="40"/>
      <c r="D18" s="12">
        <f t="shared" si="5"/>
        <v>0</v>
      </c>
      <c r="E18" s="2"/>
      <c r="F18" s="30">
        <v>0</v>
      </c>
      <c r="G18" s="30">
        <v>0</v>
      </c>
      <c r="H18" s="13">
        <f t="shared" si="0"/>
        <v>0</v>
      </c>
      <c r="I18" s="13">
        <f t="shared" si="1"/>
        <v>0</v>
      </c>
      <c r="J18" s="256"/>
    </row>
    <row r="19" spans="1:10" ht="15" x14ac:dyDescent="0.25">
      <c r="A19" s="33"/>
      <c r="B19" s="2"/>
      <c r="C19" s="40"/>
      <c r="D19" s="12">
        <f t="shared" si="2"/>
        <v>0</v>
      </c>
      <c r="E19" s="2"/>
      <c r="F19" s="30">
        <v>0</v>
      </c>
      <c r="G19" s="30">
        <v>0</v>
      </c>
      <c r="H19" s="13">
        <f t="shared" si="0"/>
        <v>0</v>
      </c>
      <c r="I19" s="13">
        <f t="shared" si="1"/>
        <v>0</v>
      </c>
      <c r="J19" s="256"/>
    </row>
    <row r="20" spans="1:10" ht="15" x14ac:dyDescent="0.25">
      <c r="A20" s="33"/>
      <c r="B20" s="2"/>
      <c r="C20" s="40"/>
      <c r="D20" s="12">
        <f t="shared" si="2"/>
        <v>0</v>
      </c>
      <c r="E20" s="2"/>
      <c r="F20" s="30">
        <v>0</v>
      </c>
      <c r="G20" s="30">
        <v>0</v>
      </c>
      <c r="H20" s="13">
        <f t="shared" si="0"/>
        <v>0</v>
      </c>
      <c r="I20" s="13">
        <f t="shared" si="1"/>
        <v>0</v>
      </c>
      <c r="J20" s="256"/>
    </row>
    <row r="21" spans="1:10" ht="15" x14ac:dyDescent="0.25">
      <c r="A21" s="34" t="s">
        <v>14</v>
      </c>
      <c r="B21" s="14">
        <f>SUM(B7:B20)</f>
        <v>0</v>
      </c>
      <c r="C21" s="81"/>
      <c r="D21" s="12">
        <f>SUM(D7:D20)</f>
        <v>0</v>
      </c>
      <c r="E21" s="275" t="s">
        <v>14</v>
      </c>
      <c r="F21" s="276"/>
      <c r="G21" s="276"/>
      <c r="H21" s="277"/>
      <c r="I21" s="13">
        <f>SUM(I7:I20)</f>
        <v>0</v>
      </c>
      <c r="J21" s="257"/>
    </row>
    <row r="22" spans="1:10" ht="15.6" x14ac:dyDescent="0.3">
      <c r="A22" s="278" t="s">
        <v>15</v>
      </c>
      <c r="B22" s="279"/>
      <c r="C22" s="279"/>
      <c r="D22" s="279"/>
      <c r="E22" s="279"/>
      <c r="F22" s="279"/>
      <c r="G22" s="279"/>
      <c r="H22" s="279"/>
      <c r="I22" s="280"/>
      <c r="J22" s="258"/>
    </row>
    <row r="23" spans="1:10" ht="15" x14ac:dyDescent="0.25">
      <c r="A23" s="33"/>
      <c r="B23" s="2"/>
      <c r="C23" s="40"/>
      <c r="D23" s="12">
        <f>B23*C23</f>
        <v>0</v>
      </c>
      <c r="E23" s="2"/>
      <c r="F23" s="30">
        <v>0</v>
      </c>
      <c r="G23" s="30">
        <v>0</v>
      </c>
      <c r="H23" s="13">
        <f t="shared" ref="H23:H28" si="6">F23-G23</f>
        <v>0</v>
      </c>
      <c r="I23" s="13">
        <f t="shared" ref="I23:I28" si="7">H23*B23</f>
        <v>0</v>
      </c>
      <c r="J23" s="256"/>
    </row>
    <row r="24" spans="1:10" ht="15" x14ac:dyDescent="0.25">
      <c r="A24" s="33"/>
      <c r="B24" s="2"/>
      <c r="C24" s="40"/>
      <c r="D24" s="12">
        <f t="shared" ref="D24:D28" si="8">B24*C24</f>
        <v>0</v>
      </c>
      <c r="E24" s="2"/>
      <c r="F24" s="30">
        <v>0</v>
      </c>
      <c r="G24" s="30">
        <v>0</v>
      </c>
      <c r="H24" s="13">
        <f t="shared" si="6"/>
        <v>0</v>
      </c>
      <c r="I24" s="13">
        <f t="shared" si="7"/>
        <v>0</v>
      </c>
      <c r="J24" s="256"/>
    </row>
    <row r="25" spans="1:10" ht="15" x14ac:dyDescent="0.25">
      <c r="A25" s="33"/>
      <c r="B25" s="2"/>
      <c r="C25" s="40"/>
      <c r="D25" s="12">
        <f t="shared" si="8"/>
        <v>0</v>
      </c>
      <c r="E25" s="2"/>
      <c r="F25" s="30">
        <v>0</v>
      </c>
      <c r="G25" s="30">
        <v>0</v>
      </c>
      <c r="H25" s="13">
        <f t="shared" si="6"/>
        <v>0</v>
      </c>
      <c r="I25" s="13">
        <f t="shared" si="7"/>
        <v>0</v>
      </c>
      <c r="J25" s="256"/>
    </row>
    <row r="26" spans="1:10" ht="15" x14ac:dyDescent="0.25">
      <c r="A26" s="33"/>
      <c r="B26" s="2"/>
      <c r="C26" s="40"/>
      <c r="D26" s="12">
        <f t="shared" si="8"/>
        <v>0</v>
      </c>
      <c r="E26" s="2"/>
      <c r="F26" s="30">
        <v>0</v>
      </c>
      <c r="G26" s="30">
        <v>0</v>
      </c>
      <c r="H26" s="13">
        <f t="shared" si="6"/>
        <v>0</v>
      </c>
      <c r="I26" s="13">
        <f t="shared" si="7"/>
        <v>0</v>
      </c>
      <c r="J26" s="256"/>
    </row>
    <row r="27" spans="1:10" ht="15" x14ac:dyDescent="0.25">
      <c r="A27" s="33"/>
      <c r="B27" s="2"/>
      <c r="C27" s="40"/>
      <c r="D27" s="12">
        <f t="shared" si="8"/>
        <v>0</v>
      </c>
      <c r="E27" s="2"/>
      <c r="F27" s="30">
        <v>0</v>
      </c>
      <c r="G27" s="30">
        <v>0</v>
      </c>
      <c r="H27" s="13">
        <f t="shared" si="6"/>
        <v>0</v>
      </c>
      <c r="I27" s="13">
        <f t="shared" si="7"/>
        <v>0</v>
      </c>
      <c r="J27" s="256"/>
    </row>
    <row r="28" spans="1:10" ht="15" x14ac:dyDescent="0.25">
      <c r="A28" s="33"/>
      <c r="B28" s="2"/>
      <c r="C28" s="40"/>
      <c r="D28" s="12">
        <f t="shared" si="8"/>
        <v>0</v>
      </c>
      <c r="E28" s="2"/>
      <c r="F28" s="30">
        <v>0</v>
      </c>
      <c r="G28" s="30">
        <v>0</v>
      </c>
      <c r="H28" s="13">
        <f t="shared" si="6"/>
        <v>0</v>
      </c>
      <c r="I28" s="13">
        <f t="shared" si="7"/>
        <v>0</v>
      </c>
      <c r="J28" s="256"/>
    </row>
    <row r="29" spans="1:10" ht="15" x14ac:dyDescent="0.25">
      <c r="A29" s="34" t="s">
        <v>14</v>
      </c>
      <c r="B29" s="14">
        <f>SUM(B23:B28)</f>
        <v>0</v>
      </c>
      <c r="C29" s="81"/>
      <c r="D29" s="14">
        <f>SUM(D23:D28)</f>
        <v>0</v>
      </c>
      <c r="E29" s="275" t="s">
        <v>14</v>
      </c>
      <c r="F29" s="276"/>
      <c r="G29" s="276"/>
      <c r="H29" s="277"/>
      <c r="I29" s="13">
        <f>SUM(I23:I28)</f>
        <v>0</v>
      </c>
      <c r="J29" s="257"/>
    </row>
    <row r="30" spans="1:10" ht="15.6" x14ac:dyDescent="0.3">
      <c r="A30" s="278" t="s">
        <v>16</v>
      </c>
      <c r="B30" s="279"/>
      <c r="C30" s="279"/>
      <c r="D30" s="279"/>
      <c r="E30" s="279"/>
      <c r="F30" s="279"/>
      <c r="G30" s="279"/>
      <c r="H30" s="279"/>
      <c r="I30" s="280"/>
      <c r="J30" s="258"/>
    </row>
    <row r="31" spans="1:10" ht="15" x14ac:dyDescent="0.25">
      <c r="A31" s="33"/>
      <c r="B31" s="2"/>
      <c r="C31" s="40"/>
      <c r="D31" s="12">
        <f t="shared" ref="D31:D37" si="9">B31*C31</f>
        <v>0</v>
      </c>
      <c r="E31" s="2"/>
      <c r="F31" s="30">
        <v>0</v>
      </c>
      <c r="G31" s="30">
        <v>0</v>
      </c>
      <c r="H31" s="13">
        <f t="shared" ref="H31:H37" si="10">F31-G31</f>
        <v>0</v>
      </c>
      <c r="I31" s="13">
        <f t="shared" ref="I31:I37" si="11">H31*B31</f>
        <v>0</v>
      </c>
      <c r="J31" s="256"/>
    </row>
    <row r="32" spans="1:10" ht="15" x14ac:dyDescent="0.25">
      <c r="A32" s="33"/>
      <c r="B32" s="2"/>
      <c r="C32" s="40"/>
      <c r="D32" s="12">
        <f t="shared" si="9"/>
        <v>0</v>
      </c>
      <c r="E32" s="2"/>
      <c r="F32" s="30">
        <v>0</v>
      </c>
      <c r="G32" s="30">
        <v>0</v>
      </c>
      <c r="H32" s="13">
        <f t="shared" si="10"/>
        <v>0</v>
      </c>
      <c r="I32" s="13">
        <f t="shared" si="11"/>
        <v>0</v>
      </c>
      <c r="J32" s="256"/>
    </row>
    <row r="33" spans="1:10" ht="15" x14ac:dyDescent="0.25">
      <c r="A33" s="33"/>
      <c r="B33" s="2"/>
      <c r="C33" s="40"/>
      <c r="D33" s="12">
        <f t="shared" si="9"/>
        <v>0</v>
      </c>
      <c r="E33" s="2"/>
      <c r="F33" s="30">
        <v>0</v>
      </c>
      <c r="G33" s="30">
        <v>0</v>
      </c>
      <c r="H33" s="13">
        <f t="shared" si="10"/>
        <v>0</v>
      </c>
      <c r="I33" s="13">
        <f t="shared" si="11"/>
        <v>0</v>
      </c>
      <c r="J33" s="256"/>
    </row>
    <row r="34" spans="1:10" ht="15" x14ac:dyDescent="0.25">
      <c r="A34" s="33"/>
      <c r="B34" s="2"/>
      <c r="C34" s="40"/>
      <c r="D34" s="12">
        <f t="shared" si="9"/>
        <v>0</v>
      </c>
      <c r="E34" s="2"/>
      <c r="F34" s="30">
        <v>0</v>
      </c>
      <c r="G34" s="30">
        <v>0</v>
      </c>
      <c r="H34" s="13">
        <f t="shared" si="10"/>
        <v>0</v>
      </c>
      <c r="I34" s="13">
        <f t="shared" si="11"/>
        <v>0</v>
      </c>
      <c r="J34" s="256"/>
    </row>
    <row r="35" spans="1:10" ht="15" x14ac:dyDescent="0.25">
      <c r="A35" s="33"/>
      <c r="B35" s="2"/>
      <c r="C35" s="40"/>
      <c r="D35" s="12">
        <f t="shared" si="9"/>
        <v>0</v>
      </c>
      <c r="E35" s="2"/>
      <c r="F35" s="30">
        <v>0</v>
      </c>
      <c r="G35" s="30">
        <v>0</v>
      </c>
      <c r="H35" s="13">
        <f t="shared" si="10"/>
        <v>0</v>
      </c>
      <c r="I35" s="13">
        <f t="shared" si="11"/>
        <v>0</v>
      </c>
      <c r="J35" s="256"/>
    </row>
    <row r="36" spans="1:10" ht="15" x14ac:dyDescent="0.25">
      <c r="A36" s="33"/>
      <c r="B36" s="2"/>
      <c r="C36" s="40"/>
      <c r="D36" s="12">
        <f t="shared" si="9"/>
        <v>0</v>
      </c>
      <c r="E36" s="2"/>
      <c r="F36" s="30">
        <v>0</v>
      </c>
      <c r="G36" s="30">
        <v>0</v>
      </c>
      <c r="H36" s="13">
        <f t="shared" si="10"/>
        <v>0</v>
      </c>
      <c r="I36" s="13">
        <f t="shared" si="11"/>
        <v>0</v>
      </c>
      <c r="J36" s="256"/>
    </row>
    <row r="37" spans="1:10" ht="15" x14ac:dyDescent="0.25">
      <c r="A37" s="33"/>
      <c r="B37" s="2"/>
      <c r="C37" s="40"/>
      <c r="D37" s="12">
        <f t="shared" si="9"/>
        <v>0</v>
      </c>
      <c r="E37" s="2"/>
      <c r="F37" s="30">
        <v>0</v>
      </c>
      <c r="G37" s="30">
        <v>0</v>
      </c>
      <c r="H37" s="13">
        <f t="shared" si="10"/>
        <v>0</v>
      </c>
      <c r="I37" s="13">
        <f t="shared" si="11"/>
        <v>0</v>
      </c>
      <c r="J37" s="256"/>
    </row>
    <row r="38" spans="1:10" ht="15.6" thickBot="1" x14ac:dyDescent="0.3">
      <c r="A38" s="35" t="s">
        <v>17</v>
      </c>
      <c r="B38" s="41">
        <f>SUM(B31:B37)</f>
        <v>0</v>
      </c>
      <c r="C38" s="82"/>
      <c r="D38" s="36">
        <f>SUM(D31:D37)</f>
        <v>0</v>
      </c>
      <c r="E38" s="281" t="s">
        <v>14</v>
      </c>
      <c r="F38" s="282"/>
      <c r="G38" s="282"/>
      <c r="H38" s="283"/>
      <c r="I38" s="37">
        <f>SUM(I31:I37)</f>
        <v>0</v>
      </c>
      <c r="J38" s="259"/>
    </row>
    <row r="39" spans="1:10" ht="5.4" customHeight="1" x14ac:dyDescent="0.25">
      <c r="A39" s="3"/>
      <c r="B39" s="260"/>
      <c r="C39" s="3"/>
      <c r="D39" s="260"/>
      <c r="E39" s="3"/>
      <c r="F39" s="3"/>
      <c r="G39" s="3"/>
      <c r="H39" s="3"/>
      <c r="I39" s="3"/>
    </row>
    <row r="40" spans="1:10" ht="16.2" thickBot="1" x14ac:dyDescent="0.35">
      <c r="A40" s="23" t="s">
        <v>18</v>
      </c>
      <c r="B40" s="15">
        <f>B21+B29+B38</f>
        <v>0</v>
      </c>
      <c r="C40" s="46"/>
      <c r="D40" s="15">
        <f>D21+D29+D38</f>
        <v>0</v>
      </c>
      <c r="E40" s="46"/>
      <c r="F40" s="46"/>
      <c r="G40" s="46"/>
      <c r="H40" s="46"/>
      <c r="I40" s="16">
        <f>I21+I29+I38</f>
        <v>0</v>
      </c>
    </row>
    <row r="41" spans="1:10" ht="14.4" thickTop="1" x14ac:dyDescent="0.25">
      <c r="A41" s="3"/>
      <c r="B41" s="3"/>
      <c r="C41" s="3"/>
      <c r="D41" s="3"/>
      <c r="E41" s="3"/>
      <c r="F41" s="3"/>
      <c r="G41" s="3"/>
      <c r="H41" s="3"/>
      <c r="I41" s="3"/>
    </row>
    <row r="42" spans="1:10" ht="15.75" customHeight="1" x14ac:dyDescent="0.25">
      <c r="A42" s="4" t="s">
        <v>19</v>
      </c>
      <c r="B42" s="3"/>
      <c r="D42" s="43">
        <f>I21</f>
        <v>0</v>
      </c>
      <c r="E42" s="3"/>
      <c r="G42" s="284" t="s">
        <v>431</v>
      </c>
      <c r="H42" s="285"/>
      <c r="I42" s="285"/>
      <c r="J42" s="286"/>
    </row>
    <row r="43" spans="1:10" ht="15.6" customHeight="1" x14ac:dyDescent="0.25">
      <c r="A43" s="4" t="s">
        <v>430</v>
      </c>
      <c r="B43" s="3"/>
      <c r="D43" s="44">
        <f>I29</f>
        <v>0</v>
      </c>
      <c r="E43" s="3"/>
      <c r="F43" s="47"/>
      <c r="G43" s="269" t="s">
        <v>22</v>
      </c>
      <c r="H43" s="270"/>
      <c r="I43" s="270"/>
      <c r="J43" s="271"/>
    </row>
    <row r="44" spans="1:10" ht="16.5" customHeight="1" x14ac:dyDescent="0.25">
      <c r="A44" s="4" t="s">
        <v>20</v>
      </c>
      <c r="B44" s="3"/>
      <c r="D44" s="44">
        <f>I38</f>
        <v>0</v>
      </c>
      <c r="E44" s="3"/>
      <c r="F44" s="47"/>
      <c r="G44" s="269" t="s">
        <v>24</v>
      </c>
      <c r="H44" s="270"/>
      <c r="I44" s="270"/>
      <c r="J44" s="271"/>
    </row>
    <row r="45" spans="1:10" ht="15.6" customHeight="1" x14ac:dyDescent="0.25">
      <c r="A45" s="4" t="s">
        <v>21</v>
      </c>
      <c r="B45" s="3"/>
      <c r="D45" s="44">
        <f>SUM(D42:D44)</f>
        <v>0</v>
      </c>
      <c r="E45" s="3"/>
      <c r="F45" s="47"/>
      <c r="G45" s="269" t="s">
        <v>26</v>
      </c>
      <c r="H45" s="270"/>
      <c r="I45" s="270"/>
      <c r="J45" s="271"/>
    </row>
    <row r="46" spans="1:10" ht="15.6" customHeight="1" x14ac:dyDescent="0.25">
      <c r="A46" s="4" t="s">
        <v>23</v>
      </c>
      <c r="B46" s="3"/>
      <c r="D46" s="44">
        <f>D45*7%</f>
        <v>0</v>
      </c>
      <c r="E46" s="3"/>
      <c r="F46" s="47"/>
      <c r="G46" s="269" t="s">
        <v>28</v>
      </c>
      <c r="H46" s="270"/>
      <c r="I46" s="270"/>
      <c r="J46" s="271"/>
    </row>
    <row r="47" spans="1:10" ht="16.2" customHeight="1" thickBot="1" x14ac:dyDescent="0.3">
      <c r="A47" s="4" t="s">
        <v>25</v>
      </c>
      <c r="B47" s="3"/>
      <c r="D47" s="45">
        <f>D45-D46</f>
        <v>0</v>
      </c>
      <c r="E47" s="3"/>
      <c r="F47" s="47"/>
      <c r="G47" s="269" t="s">
        <v>30</v>
      </c>
      <c r="H47" s="270"/>
      <c r="I47" s="270"/>
      <c r="J47" s="271"/>
    </row>
    <row r="48" spans="1:10" ht="16.2" customHeight="1" thickTop="1" x14ac:dyDescent="0.25">
      <c r="A48" s="4" t="s">
        <v>27</v>
      </c>
      <c r="B48" s="3"/>
      <c r="D48" s="42">
        <v>0</v>
      </c>
      <c r="E48" s="1"/>
      <c r="F48" s="47"/>
      <c r="G48" s="269" t="s">
        <v>432</v>
      </c>
      <c r="H48" s="270"/>
      <c r="I48" s="270"/>
      <c r="J48" s="271"/>
    </row>
    <row r="49" spans="1:10" ht="15.6" customHeight="1" x14ac:dyDescent="0.25">
      <c r="A49" s="4" t="s">
        <v>29</v>
      </c>
      <c r="B49" s="3"/>
      <c r="D49" s="268"/>
      <c r="E49" s="268"/>
      <c r="F49" s="268"/>
      <c r="G49" s="272" t="s">
        <v>433</v>
      </c>
      <c r="H49" s="273"/>
      <c r="I49" s="273"/>
      <c r="J49" s="274"/>
    </row>
    <row r="50" spans="1:10" ht="4.95" customHeight="1" x14ac:dyDescent="0.25"/>
    <row r="51" spans="1:10" s="262" customFormat="1" ht="11.4" x14ac:dyDescent="0.2">
      <c r="A51" s="261" t="s">
        <v>31</v>
      </c>
      <c r="B51" s="261"/>
      <c r="C51" s="261"/>
    </row>
    <row r="52" spans="1:10" s="262" customFormat="1" ht="11.4" x14ac:dyDescent="0.2">
      <c r="A52" s="261" t="s">
        <v>32</v>
      </c>
      <c r="B52" s="261"/>
      <c r="C52" s="261"/>
    </row>
    <row r="53" spans="1:10" s="262" customFormat="1" ht="11.4" x14ac:dyDescent="0.2">
      <c r="A53" s="261" t="s">
        <v>33</v>
      </c>
      <c r="B53" s="261"/>
      <c r="C53" s="261"/>
    </row>
    <row r="54" spans="1:10" s="262" customFormat="1" ht="11.4" x14ac:dyDescent="0.2">
      <c r="A54" s="261" t="s">
        <v>34</v>
      </c>
      <c r="B54" s="261"/>
      <c r="C54" s="261"/>
    </row>
    <row r="55" spans="1:10" s="262" customFormat="1" ht="12" thickBot="1" x14ac:dyDescent="0.25">
      <c r="A55" s="261"/>
      <c r="B55" s="261"/>
      <c r="C55" s="261"/>
    </row>
    <row r="56" spans="1:10" ht="15" thickTop="1" thickBot="1" x14ac:dyDescent="0.3">
      <c r="B56" s="287" t="s">
        <v>35</v>
      </c>
      <c r="C56" s="288"/>
      <c r="D56" s="288"/>
      <c r="E56" s="288"/>
      <c r="F56" s="289"/>
    </row>
    <row r="57" spans="1:10" ht="14.4" thickTop="1" x14ac:dyDescent="0.25">
      <c r="B57" s="304" t="s">
        <v>36</v>
      </c>
      <c r="C57" s="305"/>
      <c r="D57" s="305"/>
      <c r="E57" s="294">
        <f>D29+D21</f>
        <v>0</v>
      </c>
      <c r="F57" s="295"/>
    </row>
    <row r="58" spans="1:10" x14ac:dyDescent="0.25">
      <c r="B58" s="290" t="s">
        <v>37</v>
      </c>
      <c r="C58" s="291"/>
      <c r="D58" s="291"/>
      <c r="E58" s="296">
        <f>D38</f>
        <v>0</v>
      </c>
      <c r="F58" s="297"/>
    </row>
    <row r="59" spans="1:10" x14ac:dyDescent="0.25">
      <c r="B59" s="290" t="s">
        <v>38</v>
      </c>
      <c r="C59" s="291"/>
      <c r="D59" s="291"/>
      <c r="E59" s="298"/>
      <c r="F59" s="299"/>
    </row>
    <row r="60" spans="1:10" x14ac:dyDescent="0.25">
      <c r="B60" s="290" t="s">
        <v>39</v>
      </c>
      <c r="C60" s="291"/>
      <c r="D60" s="291"/>
      <c r="E60" s="298"/>
      <c r="F60" s="299"/>
    </row>
    <row r="61" spans="1:10" ht="14.4" thickBot="1" x14ac:dyDescent="0.3">
      <c r="B61" s="290" t="s">
        <v>40</v>
      </c>
      <c r="C61" s="291"/>
      <c r="D61" s="291"/>
      <c r="E61" s="300"/>
      <c r="F61" s="301"/>
    </row>
    <row r="62" spans="1:10" ht="14.4" thickBot="1" x14ac:dyDescent="0.3">
      <c r="B62" s="292" t="s">
        <v>41</v>
      </c>
      <c r="C62" s="293"/>
      <c r="D62" s="293"/>
      <c r="E62" s="302">
        <f>SUM(E57:E61)</f>
        <v>0</v>
      </c>
      <c r="F62" s="303"/>
    </row>
    <row r="63" spans="1:10" ht="14.4" thickTop="1" x14ac:dyDescent="0.25"/>
  </sheetData>
  <sheetProtection algorithmName="SHA-512" hashValue="E2Lkhgp7fZ9Z9zmuCt3DHWGv5znJPBwH/Pt1W2fpCklF34dz/jJ9sQbiUKVZ5erYrmn4I4FQStDcuh14SuMQUw==" saltValue="mctez+/aLtPKvvzE1HC7ow==" spinCount="100000" sheet="1" objects="1" scenarios="1"/>
  <customSheetViews>
    <customSheetView guid="{E865FF6D-9896-4E06-B51A-246D42428865}" fitToPage="1">
      <selection activeCell="D8" sqref="D8"/>
      <pageMargins left="0" right="0" top="0" bottom="0" header="0" footer="0"/>
      <printOptions horizontalCentered="1" verticalCentered="1"/>
      <pageSetup scale="96" fitToHeight="2" orientation="portrait" r:id="rId1"/>
    </customSheetView>
    <customSheetView guid="{4117F1CD-FF87-43B0-A078-090EF831632E}" showPageBreaks="1" showGridLines="0" fitToPage="1">
      <selection activeCell="O12" sqref="O12"/>
      <pageMargins left="0" right="0" top="0" bottom="0" header="0" footer="0"/>
      <printOptions horizontalCentered="1" verticalCentered="1"/>
      <pageSetup scale="82" fitToHeight="2" orientation="portrait" r:id="rId2"/>
    </customSheetView>
  </customSheetViews>
  <mergeCells count="32">
    <mergeCell ref="B56:F56"/>
    <mergeCell ref="B60:D60"/>
    <mergeCell ref="B61:D61"/>
    <mergeCell ref="B62:D62"/>
    <mergeCell ref="E57:F57"/>
    <mergeCell ref="E58:F58"/>
    <mergeCell ref="E59:F59"/>
    <mergeCell ref="E60:F60"/>
    <mergeCell ref="E61:F61"/>
    <mergeCell ref="E62:F62"/>
    <mergeCell ref="B57:D57"/>
    <mergeCell ref="B58:D58"/>
    <mergeCell ref="B59:D59"/>
    <mergeCell ref="D49:F49"/>
    <mergeCell ref="G48:J48"/>
    <mergeCell ref="G49:J49"/>
    <mergeCell ref="E21:H21"/>
    <mergeCell ref="E29:H29"/>
    <mergeCell ref="A22:I22"/>
    <mergeCell ref="A30:I30"/>
    <mergeCell ref="G45:J45"/>
    <mergeCell ref="G46:J46"/>
    <mergeCell ref="G47:J47"/>
    <mergeCell ref="E38:H38"/>
    <mergeCell ref="G42:J42"/>
    <mergeCell ref="G43:J43"/>
    <mergeCell ref="G44:J44"/>
    <mergeCell ref="C1:E1"/>
    <mergeCell ref="I1:J1"/>
    <mergeCell ref="A4:I4"/>
    <mergeCell ref="A6:J6"/>
    <mergeCell ref="A3:I3"/>
  </mergeCells>
  <printOptions horizontalCentered="1" verticalCentered="1"/>
  <pageMargins left="0.75" right="0.2" top="0.5" bottom="0.1" header="0.3" footer="0.3"/>
  <pageSetup scale="71"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Z41"/>
  <sheetViews>
    <sheetView zoomScale="85" zoomScaleNormal="85" workbookViewId="0">
      <selection sqref="A1:B1"/>
    </sheetView>
  </sheetViews>
  <sheetFormatPr defaultColWidth="8.88671875" defaultRowHeight="13.8" x14ac:dyDescent="0.25"/>
  <cols>
    <col min="1" max="1" width="8.88671875" style="91"/>
    <col min="2" max="2" width="16.6640625" style="91" customWidth="1"/>
    <col min="3" max="3" width="14.6640625" style="91" customWidth="1"/>
    <col min="4" max="4" width="6.109375" style="91" customWidth="1"/>
    <col min="5" max="5" width="7.88671875" style="91" customWidth="1"/>
    <col min="6" max="6" width="11.109375" style="91" customWidth="1"/>
    <col min="7" max="26" width="11.6640625" style="91" customWidth="1"/>
    <col min="27" max="16384" width="8.88671875" style="91"/>
  </cols>
  <sheetData>
    <row r="1" spans="1:26" ht="27.6" customHeight="1" x14ac:dyDescent="0.4">
      <c r="A1" s="385" t="s">
        <v>0</v>
      </c>
      <c r="B1" s="385"/>
      <c r="C1" s="383">
        <f>'Unit Information'!C1</f>
        <v>0</v>
      </c>
      <c r="D1" s="384"/>
      <c r="E1" s="384"/>
    </row>
    <row r="2" spans="1:26" ht="30" customHeight="1" x14ac:dyDescent="0.4">
      <c r="A2" s="192" t="s">
        <v>1</v>
      </c>
      <c r="B2" s="192"/>
      <c r="C2" s="194">
        <f>'Unit Information'!I1</f>
        <v>0</v>
      </c>
    </row>
    <row r="3" spans="1:26" ht="15.6" x14ac:dyDescent="0.3">
      <c r="A3" s="266" t="s">
        <v>363</v>
      </c>
      <c r="B3" s="266"/>
      <c r="C3" s="266"/>
      <c r="D3" s="266"/>
      <c r="E3" s="266"/>
      <c r="F3" s="266"/>
      <c r="G3" s="266"/>
      <c r="H3" s="266"/>
      <c r="I3" s="266"/>
      <c r="J3" s="266"/>
      <c r="K3" s="266"/>
      <c r="L3" s="266"/>
      <c r="M3" s="266"/>
      <c r="N3" s="266"/>
      <c r="O3" s="266"/>
      <c r="P3" s="266"/>
      <c r="Q3" s="266"/>
      <c r="R3" s="266"/>
      <c r="S3" s="266"/>
      <c r="T3" s="266"/>
      <c r="U3" s="266"/>
      <c r="V3" s="308"/>
      <c r="W3" s="308"/>
      <c r="X3" s="308"/>
      <c r="Y3" s="308"/>
      <c r="Z3" s="308"/>
    </row>
    <row r="4" spans="1:26" x14ac:dyDescent="0.25">
      <c r="A4" s="264" t="s">
        <v>3</v>
      </c>
      <c r="B4" s="264"/>
      <c r="C4" s="264"/>
      <c r="D4" s="264"/>
      <c r="E4" s="264"/>
      <c r="F4" s="264"/>
      <c r="G4" s="264"/>
      <c r="H4" s="264"/>
      <c r="I4" s="264"/>
      <c r="J4" s="264"/>
      <c r="K4" s="264"/>
      <c r="L4" s="264"/>
      <c r="M4" s="264"/>
      <c r="N4" s="264"/>
      <c r="O4" s="264"/>
      <c r="P4" s="264"/>
      <c r="Q4" s="264"/>
      <c r="R4" s="264"/>
      <c r="S4" s="264"/>
      <c r="T4" s="264"/>
      <c r="U4" s="264"/>
      <c r="V4" s="308"/>
      <c r="W4" s="308"/>
      <c r="X4" s="308"/>
      <c r="Y4" s="308"/>
      <c r="Z4" s="308"/>
    </row>
    <row r="5" spans="1:26" x14ac:dyDescent="0.25">
      <c r="A5" s="20"/>
      <c r="B5" s="20"/>
      <c r="C5" s="20"/>
      <c r="D5" s="20"/>
      <c r="E5" s="20"/>
      <c r="F5" s="20"/>
      <c r="G5" s="20"/>
      <c r="H5" s="20"/>
      <c r="I5" s="20"/>
      <c r="J5" s="20"/>
      <c r="K5" s="20"/>
      <c r="L5" s="20"/>
      <c r="M5" s="20"/>
      <c r="N5" s="20"/>
      <c r="O5" s="20"/>
      <c r="P5" s="20"/>
      <c r="Q5" s="20"/>
      <c r="R5" s="20"/>
      <c r="S5" s="20"/>
      <c r="T5" s="20"/>
      <c r="U5" s="20"/>
      <c r="V5" s="3"/>
      <c r="W5" s="3"/>
      <c r="X5" s="3"/>
      <c r="Y5" s="3"/>
      <c r="Z5" s="3"/>
    </row>
    <row r="6" spans="1:26" x14ac:dyDescent="0.25">
      <c r="A6" s="20"/>
      <c r="B6" s="20"/>
      <c r="C6" s="20"/>
      <c r="D6" s="20"/>
      <c r="E6" s="20"/>
      <c r="F6" s="20"/>
      <c r="G6" s="20"/>
      <c r="H6" s="20"/>
      <c r="I6" s="20"/>
      <c r="J6" s="20"/>
      <c r="K6" s="20"/>
      <c r="L6" s="20"/>
      <c r="M6" s="20"/>
      <c r="N6" s="20"/>
      <c r="O6" s="20"/>
      <c r="P6" s="20"/>
      <c r="Q6" s="20"/>
      <c r="R6" s="20"/>
      <c r="S6" s="20"/>
      <c r="T6" s="20"/>
      <c r="U6" s="20"/>
      <c r="V6" s="3"/>
      <c r="W6" s="3"/>
      <c r="X6" s="3"/>
      <c r="Y6" s="3"/>
      <c r="Z6" s="3"/>
    </row>
    <row r="7" spans="1:26" x14ac:dyDescent="0.25">
      <c r="A7" s="111"/>
      <c r="B7" s="111"/>
      <c r="C7" s="111"/>
      <c r="D7" s="18" t="s">
        <v>364</v>
      </c>
      <c r="E7" s="19">
        <v>0.02</v>
      </c>
      <c r="F7" s="111" t="s">
        <v>365</v>
      </c>
      <c r="G7" s="111" t="s">
        <v>366</v>
      </c>
      <c r="H7" s="111" t="s">
        <v>367</v>
      </c>
      <c r="I7" s="111" t="s">
        <v>368</v>
      </c>
      <c r="J7" s="111" t="s">
        <v>369</v>
      </c>
      <c r="K7" s="111" t="s">
        <v>370</v>
      </c>
      <c r="L7" s="111" t="s">
        <v>371</v>
      </c>
      <c r="M7" s="111" t="s">
        <v>372</v>
      </c>
      <c r="N7" s="111" t="s">
        <v>373</v>
      </c>
      <c r="O7" s="111" t="s">
        <v>374</v>
      </c>
      <c r="P7" s="111" t="s">
        <v>375</v>
      </c>
      <c r="Q7" s="111" t="s">
        <v>376</v>
      </c>
      <c r="R7" s="111" t="s">
        <v>377</v>
      </c>
      <c r="S7" s="111" t="s">
        <v>378</v>
      </c>
      <c r="T7" s="111" t="s">
        <v>379</v>
      </c>
      <c r="U7" s="111" t="s">
        <v>380</v>
      </c>
      <c r="V7" s="195" t="s">
        <v>381</v>
      </c>
      <c r="W7" s="195" t="s">
        <v>382</v>
      </c>
      <c r="X7" s="195" t="s">
        <v>383</v>
      </c>
      <c r="Y7" s="195" t="s">
        <v>384</v>
      </c>
      <c r="Z7" s="195" t="s">
        <v>385</v>
      </c>
    </row>
    <row r="8" spans="1:26" x14ac:dyDescent="0.25">
      <c r="A8" s="3" t="s">
        <v>386</v>
      </c>
      <c r="B8" s="3"/>
      <c r="C8" s="3"/>
      <c r="D8" s="3"/>
      <c r="E8" s="3"/>
      <c r="F8" s="196">
        <f>'Unit Information'!D45</f>
        <v>0</v>
      </c>
      <c r="G8" s="196">
        <f>F8*12</f>
        <v>0</v>
      </c>
      <c r="H8" s="196">
        <f>G8*E7+G8</f>
        <v>0</v>
      </c>
      <c r="I8" s="196">
        <f>H8*E7+H8</f>
        <v>0</v>
      </c>
      <c r="J8" s="196">
        <f>I8*E7+I8</f>
        <v>0</v>
      </c>
      <c r="K8" s="196">
        <f>J8*E7+J8</f>
        <v>0</v>
      </c>
      <c r="L8" s="196">
        <f>K8*E7+K8</f>
        <v>0</v>
      </c>
      <c r="M8" s="196">
        <f>L8*E7+L8</f>
        <v>0</v>
      </c>
      <c r="N8" s="196">
        <f>M8*E7+M8</f>
        <v>0</v>
      </c>
      <c r="O8" s="196">
        <f>N8*E7+N8</f>
        <v>0</v>
      </c>
      <c r="P8" s="196">
        <f>O8*E7+O8</f>
        <v>0</v>
      </c>
      <c r="Q8" s="196">
        <f>P8*E7+P8</f>
        <v>0</v>
      </c>
      <c r="R8" s="196">
        <f>Q8*E7+Q8</f>
        <v>0</v>
      </c>
      <c r="S8" s="196">
        <f>R8*E7+R8</f>
        <v>0</v>
      </c>
      <c r="T8" s="196">
        <f>S8*E7+S8</f>
        <v>0</v>
      </c>
      <c r="U8" s="196">
        <f>T8*E7+T8</f>
        <v>0</v>
      </c>
      <c r="V8" s="196">
        <f>U8*E7+U8</f>
        <v>0</v>
      </c>
      <c r="W8" s="196">
        <f>V8*E7+V8</f>
        <v>0</v>
      </c>
      <c r="X8" s="196">
        <f>W8*E7+W8</f>
        <v>0</v>
      </c>
      <c r="Y8" s="196">
        <f>X8*E7+X8</f>
        <v>0</v>
      </c>
      <c r="Z8" s="196">
        <f>Y8*E7+Y8</f>
        <v>0</v>
      </c>
    </row>
    <row r="9" spans="1:26" x14ac:dyDescent="0.25">
      <c r="A9" s="3" t="s">
        <v>387</v>
      </c>
      <c r="B9" s="3"/>
      <c r="C9" s="3"/>
      <c r="D9" s="3"/>
      <c r="E9" s="19">
        <v>7.0000000000000007E-2</v>
      </c>
      <c r="F9" s="196">
        <f>F8*E9*-1</f>
        <v>0</v>
      </c>
      <c r="G9" s="196">
        <f t="shared" ref="G9:G10" si="0">F9*12</f>
        <v>0</v>
      </c>
      <c r="H9" s="196">
        <f>-H8*$E9</f>
        <v>0</v>
      </c>
      <c r="I9" s="196">
        <f t="shared" ref="I9:Z9" si="1">-I8*$E9</f>
        <v>0</v>
      </c>
      <c r="J9" s="196">
        <f t="shared" si="1"/>
        <v>0</v>
      </c>
      <c r="K9" s="196">
        <f t="shared" si="1"/>
        <v>0</v>
      </c>
      <c r="L9" s="196">
        <f t="shared" si="1"/>
        <v>0</v>
      </c>
      <c r="M9" s="196">
        <f t="shared" si="1"/>
        <v>0</v>
      </c>
      <c r="N9" s="196">
        <f t="shared" si="1"/>
        <v>0</v>
      </c>
      <c r="O9" s="196">
        <f t="shared" si="1"/>
        <v>0</v>
      </c>
      <c r="P9" s="196">
        <f t="shared" si="1"/>
        <v>0</v>
      </c>
      <c r="Q9" s="196">
        <f t="shared" si="1"/>
        <v>0</v>
      </c>
      <c r="R9" s="196">
        <f t="shared" si="1"/>
        <v>0</v>
      </c>
      <c r="S9" s="196">
        <f t="shared" si="1"/>
        <v>0</v>
      </c>
      <c r="T9" s="196">
        <f t="shared" si="1"/>
        <v>0</v>
      </c>
      <c r="U9" s="196">
        <f t="shared" si="1"/>
        <v>0</v>
      </c>
      <c r="V9" s="196">
        <f t="shared" si="1"/>
        <v>0</v>
      </c>
      <c r="W9" s="196">
        <f t="shared" si="1"/>
        <v>0</v>
      </c>
      <c r="X9" s="196">
        <f t="shared" si="1"/>
        <v>0</v>
      </c>
      <c r="Y9" s="196">
        <f t="shared" si="1"/>
        <v>0</v>
      </c>
      <c r="Z9" s="196">
        <f t="shared" si="1"/>
        <v>0</v>
      </c>
    </row>
    <row r="10" spans="1:26" x14ac:dyDescent="0.25">
      <c r="A10" s="3" t="s">
        <v>388</v>
      </c>
      <c r="B10" s="3"/>
      <c r="C10" s="3"/>
      <c r="D10" s="3"/>
      <c r="E10" s="3"/>
      <c r="F10" s="196">
        <f>'Unit Information'!D48</f>
        <v>0</v>
      </c>
      <c r="G10" s="196">
        <f t="shared" si="0"/>
        <v>0</v>
      </c>
      <c r="H10" s="196">
        <f>G10*$E7+G10</f>
        <v>0</v>
      </c>
      <c r="I10" s="196">
        <f t="shared" ref="I10:Z10" si="2">H10*$E7+H10</f>
        <v>0</v>
      </c>
      <c r="J10" s="196">
        <f t="shared" si="2"/>
        <v>0</v>
      </c>
      <c r="K10" s="196">
        <f t="shared" si="2"/>
        <v>0</v>
      </c>
      <c r="L10" s="196">
        <f t="shared" si="2"/>
        <v>0</v>
      </c>
      <c r="M10" s="196">
        <f t="shared" si="2"/>
        <v>0</v>
      </c>
      <c r="N10" s="196">
        <f t="shared" si="2"/>
        <v>0</v>
      </c>
      <c r="O10" s="196">
        <f t="shared" si="2"/>
        <v>0</v>
      </c>
      <c r="P10" s="196">
        <f t="shared" si="2"/>
        <v>0</v>
      </c>
      <c r="Q10" s="196">
        <f t="shared" si="2"/>
        <v>0</v>
      </c>
      <c r="R10" s="196">
        <f t="shared" si="2"/>
        <v>0</v>
      </c>
      <c r="S10" s="196">
        <f t="shared" si="2"/>
        <v>0</v>
      </c>
      <c r="T10" s="196">
        <f t="shared" si="2"/>
        <v>0</v>
      </c>
      <c r="U10" s="196">
        <f t="shared" si="2"/>
        <v>0</v>
      </c>
      <c r="V10" s="196">
        <f t="shared" si="2"/>
        <v>0</v>
      </c>
      <c r="W10" s="196">
        <f t="shared" si="2"/>
        <v>0</v>
      </c>
      <c r="X10" s="196">
        <f t="shared" si="2"/>
        <v>0</v>
      </c>
      <c r="Y10" s="196">
        <f t="shared" si="2"/>
        <v>0</v>
      </c>
      <c r="Z10" s="196">
        <f t="shared" si="2"/>
        <v>0</v>
      </c>
    </row>
    <row r="11" spans="1:26" x14ac:dyDescent="0.25">
      <c r="A11" s="3"/>
      <c r="B11" s="3"/>
      <c r="C11" s="3"/>
      <c r="D11" s="3"/>
      <c r="E11" s="3"/>
      <c r="F11" s="197"/>
      <c r="G11" s="197"/>
      <c r="H11" s="197"/>
      <c r="I11" s="197"/>
      <c r="J11" s="197"/>
      <c r="K11" s="197"/>
      <c r="L11" s="197"/>
      <c r="M11" s="197"/>
      <c r="N11" s="197"/>
      <c r="O11" s="197"/>
      <c r="P11" s="197"/>
      <c r="Q11" s="197"/>
      <c r="R11" s="197"/>
      <c r="S11" s="197"/>
      <c r="T11" s="197"/>
      <c r="U11" s="197"/>
      <c r="V11" s="198"/>
      <c r="W11" s="198"/>
      <c r="X11" s="198"/>
      <c r="Y11" s="198"/>
      <c r="Z11" s="198"/>
    </row>
    <row r="12" spans="1:26" ht="14.4" thickBot="1" x14ac:dyDescent="0.3">
      <c r="A12" s="21" t="s">
        <v>389</v>
      </c>
      <c r="B12" s="21"/>
      <c r="C12" s="21"/>
      <c r="D12" s="21"/>
      <c r="E12" s="46"/>
      <c r="F12" s="199">
        <f>SUM(F8:F11)</f>
        <v>0</v>
      </c>
      <c r="G12" s="199">
        <f>SUM(G8:G11)</f>
        <v>0</v>
      </c>
      <c r="H12" s="199">
        <f>SUM(H8:H11)</f>
        <v>0</v>
      </c>
      <c r="I12" s="199">
        <f t="shared" ref="I12:Z12" si="3">SUM(I8:I11)</f>
        <v>0</v>
      </c>
      <c r="J12" s="199">
        <f t="shared" si="3"/>
        <v>0</v>
      </c>
      <c r="K12" s="199">
        <f t="shared" si="3"/>
        <v>0</v>
      </c>
      <c r="L12" s="199">
        <f t="shared" si="3"/>
        <v>0</v>
      </c>
      <c r="M12" s="199">
        <f t="shared" si="3"/>
        <v>0</v>
      </c>
      <c r="N12" s="199">
        <f t="shared" si="3"/>
        <v>0</v>
      </c>
      <c r="O12" s="199">
        <f t="shared" si="3"/>
        <v>0</v>
      </c>
      <c r="P12" s="199">
        <f t="shared" si="3"/>
        <v>0</v>
      </c>
      <c r="Q12" s="199">
        <f t="shared" si="3"/>
        <v>0</v>
      </c>
      <c r="R12" s="199">
        <f t="shared" si="3"/>
        <v>0</v>
      </c>
      <c r="S12" s="199">
        <f t="shared" si="3"/>
        <v>0</v>
      </c>
      <c r="T12" s="199">
        <f t="shared" si="3"/>
        <v>0</v>
      </c>
      <c r="U12" s="199">
        <f t="shared" si="3"/>
        <v>0</v>
      </c>
      <c r="V12" s="199">
        <f t="shared" si="3"/>
        <v>0</v>
      </c>
      <c r="W12" s="199">
        <f t="shared" si="3"/>
        <v>0</v>
      </c>
      <c r="X12" s="199">
        <f t="shared" si="3"/>
        <v>0</v>
      </c>
      <c r="Y12" s="199">
        <f t="shared" si="3"/>
        <v>0</v>
      </c>
      <c r="Z12" s="199">
        <f t="shared" si="3"/>
        <v>0</v>
      </c>
    </row>
    <row r="13" spans="1:26" ht="14.4" thickTop="1" x14ac:dyDescent="0.25">
      <c r="A13" s="22"/>
      <c r="B13" s="22"/>
      <c r="C13" s="22"/>
      <c r="D13" s="22"/>
      <c r="E13" s="3"/>
      <c r="F13" s="3"/>
      <c r="G13" s="3"/>
      <c r="H13" s="3"/>
      <c r="I13" s="3"/>
      <c r="J13" s="3"/>
      <c r="K13" s="3"/>
      <c r="L13" s="3"/>
      <c r="M13" s="3"/>
      <c r="N13" s="3"/>
      <c r="O13" s="3"/>
      <c r="P13" s="3"/>
      <c r="Q13" s="3"/>
      <c r="R13" s="3"/>
      <c r="S13" s="3"/>
      <c r="T13" s="3"/>
      <c r="U13" s="3"/>
      <c r="V13" s="200"/>
      <c r="W13" s="200"/>
      <c r="X13" s="200"/>
      <c r="Y13" s="200"/>
      <c r="Z13" s="200"/>
    </row>
    <row r="14" spans="1:26" x14ac:dyDescent="0.25">
      <c r="A14" s="111"/>
      <c r="B14" s="111"/>
      <c r="C14" s="111"/>
      <c r="D14" s="18" t="s">
        <v>390</v>
      </c>
      <c r="E14" s="19">
        <v>0.03</v>
      </c>
      <c r="F14" s="111" t="s">
        <v>365</v>
      </c>
      <c r="G14" s="111" t="s">
        <v>366</v>
      </c>
      <c r="H14" s="111" t="s">
        <v>367</v>
      </c>
      <c r="I14" s="111" t="s">
        <v>368</v>
      </c>
      <c r="J14" s="111" t="s">
        <v>369</v>
      </c>
      <c r="K14" s="111" t="s">
        <v>370</v>
      </c>
      <c r="L14" s="111" t="s">
        <v>371</v>
      </c>
      <c r="M14" s="111" t="s">
        <v>372</v>
      </c>
      <c r="N14" s="111" t="s">
        <v>373</v>
      </c>
      <c r="O14" s="111" t="s">
        <v>374</v>
      </c>
      <c r="P14" s="111" t="s">
        <v>375</v>
      </c>
      <c r="Q14" s="111" t="s">
        <v>376</v>
      </c>
      <c r="R14" s="111" t="s">
        <v>377</v>
      </c>
      <c r="S14" s="111" t="s">
        <v>378</v>
      </c>
      <c r="T14" s="111" t="s">
        <v>379</v>
      </c>
      <c r="U14" s="111" t="s">
        <v>380</v>
      </c>
      <c r="V14" s="195" t="s">
        <v>381</v>
      </c>
      <c r="W14" s="195" t="s">
        <v>382</v>
      </c>
      <c r="X14" s="195" t="s">
        <v>383</v>
      </c>
      <c r="Y14" s="195" t="s">
        <v>384</v>
      </c>
      <c r="Z14" s="195" t="s">
        <v>385</v>
      </c>
    </row>
    <row r="15" spans="1:26" x14ac:dyDescent="0.25">
      <c r="A15" s="3" t="s">
        <v>391</v>
      </c>
      <c r="B15" s="3"/>
      <c r="C15" s="3"/>
      <c r="D15" s="3"/>
      <c r="E15" s="3"/>
      <c r="F15" s="196">
        <f>'Operating Expenses'!E13/12</f>
        <v>0</v>
      </c>
      <c r="G15" s="196">
        <f t="shared" ref="G15:G20" si="4">F15*12</f>
        <v>0</v>
      </c>
      <c r="H15" s="196">
        <f>G15*E14+G15</f>
        <v>0</v>
      </c>
      <c r="I15" s="196">
        <f>H15*E14+H15</f>
        <v>0</v>
      </c>
      <c r="J15" s="196">
        <f>I15*E14+I15</f>
        <v>0</v>
      </c>
      <c r="K15" s="196">
        <f>J15*E14+J15</f>
        <v>0</v>
      </c>
      <c r="L15" s="196">
        <f>K15*E14+K15</f>
        <v>0</v>
      </c>
      <c r="M15" s="196">
        <f>L15*E14+L15</f>
        <v>0</v>
      </c>
      <c r="N15" s="196">
        <f>M15*E14+M15</f>
        <v>0</v>
      </c>
      <c r="O15" s="196">
        <f>N15*E14+N15</f>
        <v>0</v>
      </c>
      <c r="P15" s="196">
        <f>O15*E14+O15</f>
        <v>0</v>
      </c>
      <c r="Q15" s="196">
        <f>P15*E14+P15</f>
        <v>0</v>
      </c>
      <c r="R15" s="196">
        <f>Q15*E14+Q15</f>
        <v>0</v>
      </c>
      <c r="S15" s="196">
        <f>R15*E14+R15</f>
        <v>0</v>
      </c>
      <c r="T15" s="196">
        <f>S15*E14+S15</f>
        <v>0</v>
      </c>
      <c r="U15" s="196">
        <f>T15*E14+T15</f>
        <v>0</v>
      </c>
      <c r="V15" s="201">
        <f>U15*E14+U15</f>
        <v>0</v>
      </c>
      <c r="W15" s="201">
        <f>V15*E14+V15</f>
        <v>0</v>
      </c>
      <c r="X15" s="201">
        <f>W15*E14+W15</f>
        <v>0</v>
      </c>
      <c r="Y15" s="201">
        <f>X15*E14+X15</f>
        <v>0</v>
      </c>
      <c r="Z15" s="201">
        <f>Y15*E14+Y15</f>
        <v>0</v>
      </c>
    </row>
    <row r="16" spans="1:26" x14ac:dyDescent="0.25">
      <c r="A16" s="3" t="s">
        <v>392</v>
      </c>
      <c r="B16" s="3"/>
      <c r="C16" s="18"/>
      <c r="D16" s="3"/>
      <c r="E16" s="3"/>
      <c r="F16" s="196">
        <f>'Operating Expenses'!E15/12</f>
        <v>0</v>
      </c>
      <c r="G16" s="196">
        <f t="shared" si="4"/>
        <v>0</v>
      </c>
      <c r="H16" s="196">
        <f>G16</f>
        <v>0</v>
      </c>
      <c r="I16" s="196">
        <f t="shared" ref="I16:U16" si="5">H16</f>
        <v>0</v>
      </c>
      <c r="J16" s="196">
        <f t="shared" si="5"/>
        <v>0</v>
      </c>
      <c r="K16" s="196">
        <f t="shared" si="5"/>
        <v>0</v>
      </c>
      <c r="L16" s="196">
        <f t="shared" si="5"/>
        <v>0</v>
      </c>
      <c r="M16" s="196">
        <f t="shared" si="5"/>
        <v>0</v>
      </c>
      <c r="N16" s="196">
        <f t="shared" si="5"/>
        <v>0</v>
      </c>
      <c r="O16" s="196">
        <f t="shared" si="5"/>
        <v>0</v>
      </c>
      <c r="P16" s="196">
        <f t="shared" si="5"/>
        <v>0</v>
      </c>
      <c r="Q16" s="196">
        <f t="shared" si="5"/>
        <v>0</v>
      </c>
      <c r="R16" s="196">
        <f t="shared" si="5"/>
        <v>0</v>
      </c>
      <c r="S16" s="196">
        <f t="shared" si="5"/>
        <v>0</v>
      </c>
      <c r="T16" s="196">
        <f t="shared" si="5"/>
        <v>0</v>
      </c>
      <c r="U16" s="196">
        <f t="shared" si="5"/>
        <v>0</v>
      </c>
      <c r="V16" s="201">
        <f>U16</f>
        <v>0</v>
      </c>
      <c r="W16" s="201">
        <f>V16</f>
        <v>0</v>
      </c>
      <c r="X16" s="201">
        <f>W16</f>
        <v>0</v>
      </c>
      <c r="Y16" s="201">
        <f>X16</f>
        <v>0</v>
      </c>
      <c r="Z16" s="201">
        <f>Y16</f>
        <v>0</v>
      </c>
    </row>
    <row r="17" spans="1:26" x14ac:dyDescent="0.25">
      <c r="A17" s="3" t="s">
        <v>393</v>
      </c>
      <c r="B17" s="3"/>
      <c r="C17" s="18"/>
      <c r="D17" s="3"/>
      <c r="E17" s="3"/>
      <c r="F17" s="196">
        <f>'Operating Expenses'!E17/12</f>
        <v>0</v>
      </c>
      <c r="G17" s="196">
        <f>$F$17*12</f>
        <v>0</v>
      </c>
      <c r="H17" s="196">
        <f t="shared" ref="H17:L17" si="6">$F$17*12</f>
        <v>0</v>
      </c>
      <c r="I17" s="196">
        <f t="shared" si="6"/>
        <v>0</v>
      </c>
      <c r="J17" s="196">
        <f t="shared" si="6"/>
        <v>0</v>
      </c>
      <c r="K17" s="196">
        <f t="shared" si="6"/>
        <v>0</v>
      </c>
      <c r="L17" s="196">
        <f t="shared" si="6"/>
        <v>0</v>
      </c>
      <c r="M17" s="196"/>
      <c r="N17" s="196"/>
      <c r="O17" s="196"/>
      <c r="P17" s="196"/>
      <c r="Q17" s="196"/>
      <c r="R17" s="196"/>
      <c r="S17" s="196"/>
      <c r="T17" s="196"/>
      <c r="U17" s="196"/>
      <c r="V17" s="201"/>
      <c r="W17" s="201"/>
      <c r="X17" s="201"/>
      <c r="Y17" s="201"/>
      <c r="Z17" s="201"/>
    </row>
    <row r="18" spans="1:26" x14ac:dyDescent="0.25">
      <c r="A18" s="3" t="s">
        <v>394</v>
      </c>
      <c r="B18" s="3"/>
      <c r="C18" s="3"/>
      <c r="D18" s="3"/>
      <c r="E18" s="3"/>
      <c r="F18" s="196">
        <f>'Operating Expenses'!E30/12</f>
        <v>0</v>
      </c>
      <c r="G18" s="196">
        <f t="shared" si="4"/>
        <v>0</v>
      </c>
      <c r="H18" s="196">
        <f>G18*E14+G18</f>
        <v>0</v>
      </c>
      <c r="I18" s="196">
        <f>H18*E14+H18</f>
        <v>0</v>
      </c>
      <c r="J18" s="196">
        <f>I18*E14+I18</f>
        <v>0</v>
      </c>
      <c r="K18" s="196">
        <f>J18*E14+J18</f>
        <v>0</v>
      </c>
      <c r="L18" s="196">
        <f>K18*E14+K18</f>
        <v>0</v>
      </c>
      <c r="M18" s="196">
        <f>L18*E14+L18</f>
        <v>0</v>
      </c>
      <c r="N18" s="196">
        <f>M18*E14+M18</f>
        <v>0</v>
      </c>
      <c r="O18" s="196">
        <f>N18*E14+N18</f>
        <v>0</v>
      </c>
      <c r="P18" s="196">
        <f>O18*E14+O18</f>
        <v>0</v>
      </c>
      <c r="Q18" s="196">
        <f>P18*E14+P18</f>
        <v>0</v>
      </c>
      <c r="R18" s="196">
        <f>Q18*E14+Q18</f>
        <v>0</v>
      </c>
      <c r="S18" s="196">
        <f>R18*E14+R18</f>
        <v>0</v>
      </c>
      <c r="T18" s="196">
        <f>S18*E14+S18</f>
        <v>0</v>
      </c>
      <c r="U18" s="196">
        <f>T18*E14+T18</f>
        <v>0</v>
      </c>
      <c r="V18" s="201">
        <f>U18*E14+U18</f>
        <v>0</v>
      </c>
      <c r="W18" s="201">
        <f>V18*E14+V18</f>
        <v>0</v>
      </c>
      <c r="X18" s="201">
        <f>W18*E14+W18</f>
        <v>0</v>
      </c>
      <c r="Y18" s="201">
        <f>X18*E14+X18</f>
        <v>0</v>
      </c>
      <c r="Z18" s="201">
        <f>Y18*E14+Y18</f>
        <v>0</v>
      </c>
    </row>
    <row r="19" spans="1:26" x14ac:dyDescent="0.25">
      <c r="A19" s="3" t="s">
        <v>395</v>
      </c>
      <c r="B19" s="3"/>
      <c r="C19" s="3"/>
      <c r="D19" s="3"/>
      <c r="E19" s="3"/>
      <c r="F19" s="196">
        <f>'Operating Expenses'!E40/12</f>
        <v>0</v>
      </c>
      <c r="G19" s="196">
        <f t="shared" si="4"/>
        <v>0</v>
      </c>
      <c r="H19" s="196">
        <f>G19*E14+G19</f>
        <v>0</v>
      </c>
      <c r="I19" s="196">
        <f>H19*E14+H19</f>
        <v>0</v>
      </c>
      <c r="J19" s="196">
        <f>I19*E14+I19</f>
        <v>0</v>
      </c>
      <c r="K19" s="196">
        <f>J19*E14+J19</f>
        <v>0</v>
      </c>
      <c r="L19" s="196">
        <f>K19*E14+K19</f>
        <v>0</v>
      </c>
      <c r="M19" s="196">
        <f>L19*E14+L19</f>
        <v>0</v>
      </c>
      <c r="N19" s="196">
        <f>M19*E14+M19</f>
        <v>0</v>
      </c>
      <c r="O19" s="196">
        <f>N19*E14+N19</f>
        <v>0</v>
      </c>
      <c r="P19" s="196">
        <f>O19*E14+O19</f>
        <v>0</v>
      </c>
      <c r="Q19" s="196">
        <f>P19*E14+P19</f>
        <v>0</v>
      </c>
      <c r="R19" s="196">
        <f>Q19*E14+Q19</f>
        <v>0</v>
      </c>
      <c r="S19" s="196">
        <f>R19*E14+R19</f>
        <v>0</v>
      </c>
      <c r="T19" s="196">
        <f>S19*E14+S19</f>
        <v>0</v>
      </c>
      <c r="U19" s="196">
        <f>T19*E14+T19</f>
        <v>0</v>
      </c>
      <c r="V19" s="201">
        <f>U19*E14+U19</f>
        <v>0</v>
      </c>
      <c r="W19" s="201">
        <f>V19*E14+V19</f>
        <v>0</v>
      </c>
      <c r="X19" s="201">
        <f>W19*E14+W19</f>
        <v>0</v>
      </c>
      <c r="Y19" s="201">
        <f>X19*E14+X19</f>
        <v>0</v>
      </c>
      <c r="Z19" s="201">
        <f>Y19*E14+Y19</f>
        <v>0</v>
      </c>
    </row>
    <row r="20" spans="1:26" x14ac:dyDescent="0.25">
      <c r="A20" s="3" t="s">
        <v>396</v>
      </c>
      <c r="B20" s="3"/>
      <c r="C20" s="3"/>
      <c r="D20" s="3"/>
      <c r="E20" s="3"/>
      <c r="F20" s="196">
        <f>'Operating Expenses'!E48/12</f>
        <v>0</v>
      </c>
      <c r="G20" s="196">
        <f t="shared" si="4"/>
        <v>0</v>
      </c>
      <c r="H20" s="196">
        <f>G20*E14+G20</f>
        <v>0</v>
      </c>
      <c r="I20" s="196">
        <f>H20*E14+H20</f>
        <v>0</v>
      </c>
      <c r="J20" s="196">
        <f>I20*E14+I20</f>
        <v>0</v>
      </c>
      <c r="K20" s="196">
        <f>J20*E14+J20</f>
        <v>0</v>
      </c>
      <c r="L20" s="196">
        <f>K20*E14+K20</f>
        <v>0</v>
      </c>
      <c r="M20" s="196">
        <f>L20*E14+L20</f>
        <v>0</v>
      </c>
      <c r="N20" s="196">
        <f>M20*E14+M20</f>
        <v>0</v>
      </c>
      <c r="O20" s="196">
        <f>N20*E14+N20</f>
        <v>0</v>
      </c>
      <c r="P20" s="196">
        <f>O20*E14+O20</f>
        <v>0</v>
      </c>
      <c r="Q20" s="196">
        <f>P20*E14+P20</f>
        <v>0</v>
      </c>
      <c r="R20" s="196">
        <f>Q20*E14+Q20</f>
        <v>0</v>
      </c>
      <c r="S20" s="196">
        <f>R20*E14+R20</f>
        <v>0</v>
      </c>
      <c r="T20" s="196">
        <f>S20*E14+S20</f>
        <v>0</v>
      </c>
      <c r="U20" s="196">
        <f>T20*E14+T20</f>
        <v>0</v>
      </c>
      <c r="V20" s="201">
        <f>U20*E14+U20</f>
        <v>0</v>
      </c>
      <c r="W20" s="201">
        <f>V20*E14+V20</f>
        <v>0</v>
      </c>
      <c r="X20" s="201">
        <f>W20*E14+W20</f>
        <v>0</v>
      </c>
      <c r="Y20" s="201">
        <f>X20*E14+X20</f>
        <v>0</v>
      </c>
      <c r="Z20" s="201">
        <f>Y20*E14+Y20</f>
        <v>0</v>
      </c>
    </row>
    <row r="21" spans="1:26" x14ac:dyDescent="0.25">
      <c r="A21" s="3"/>
      <c r="B21" s="3"/>
      <c r="C21" s="3"/>
      <c r="D21" s="3"/>
      <c r="E21" s="3"/>
      <c r="F21" s="197"/>
      <c r="G21" s="197"/>
      <c r="H21" s="197"/>
      <c r="I21" s="197"/>
      <c r="J21" s="197"/>
      <c r="K21" s="197"/>
      <c r="L21" s="197"/>
      <c r="M21" s="197"/>
      <c r="N21" s="197"/>
      <c r="O21" s="197"/>
      <c r="P21" s="197"/>
      <c r="Q21" s="197"/>
      <c r="R21" s="197"/>
      <c r="S21" s="197"/>
      <c r="T21" s="197"/>
      <c r="U21" s="197"/>
      <c r="V21" s="198"/>
      <c r="W21" s="198"/>
      <c r="X21" s="198"/>
      <c r="Y21" s="198"/>
      <c r="Z21" s="198"/>
    </row>
    <row r="22" spans="1:26" ht="14.4" thickBot="1" x14ac:dyDescent="0.3">
      <c r="A22" s="21" t="s">
        <v>397</v>
      </c>
      <c r="B22" s="21"/>
      <c r="C22" s="21"/>
      <c r="D22" s="21"/>
      <c r="E22" s="46"/>
      <c r="F22" s="199">
        <f>SUM(F15:F21)</f>
        <v>0</v>
      </c>
      <c r="G22" s="199">
        <f>SUM(G15:G21)</f>
        <v>0</v>
      </c>
      <c r="H22" s="199">
        <f>SUM(H15:H21)</f>
        <v>0</v>
      </c>
      <c r="I22" s="199">
        <f t="shared" ref="I22:U22" si="7">SUM(I15:I21)</f>
        <v>0</v>
      </c>
      <c r="J22" s="199">
        <f t="shared" si="7"/>
        <v>0</v>
      </c>
      <c r="K22" s="199">
        <f t="shared" si="7"/>
        <v>0</v>
      </c>
      <c r="L22" s="199">
        <f t="shared" si="7"/>
        <v>0</v>
      </c>
      <c r="M22" s="199">
        <f t="shared" si="7"/>
        <v>0</v>
      </c>
      <c r="N22" s="199">
        <f t="shared" si="7"/>
        <v>0</v>
      </c>
      <c r="O22" s="199">
        <f t="shared" si="7"/>
        <v>0</v>
      </c>
      <c r="P22" s="199">
        <f t="shared" si="7"/>
        <v>0</v>
      </c>
      <c r="Q22" s="199">
        <f t="shared" si="7"/>
        <v>0</v>
      </c>
      <c r="R22" s="199">
        <f t="shared" si="7"/>
        <v>0</v>
      </c>
      <c r="S22" s="199">
        <f t="shared" si="7"/>
        <v>0</v>
      </c>
      <c r="T22" s="199">
        <f t="shared" si="7"/>
        <v>0</v>
      </c>
      <c r="U22" s="199">
        <f t="shared" si="7"/>
        <v>0</v>
      </c>
      <c r="V22" s="199">
        <f>SUM(V15:V21)</f>
        <v>0</v>
      </c>
      <c r="W22" s="199">
        <f>SUM(W15:W21)</f>
        <v>0</v>
      </c>
      <c r="X22" s="199">
        <f>SUM(X15:X21)</f>
        <v>0</v>
      </c>
      <c r="Y22" s="199">
        <f>SUM(Y15:Y21)</f>
        <v>0</v>
      </c>
      <c r="Z22" s="199">
        <f>SUM(Z15:Z21)</f>
        <v>0</v>
      </c>
    </row>
    <row r="23" spans="1:26" ht="14.4" thickTop="1" x14ac:dyDescent="0.25">
      <c r="A23" s="3"/>
      <c r="B23" s="3"/>
      <c r="C23" s="3"/>
      <c r="D23" s="3"/>
      <c r="E23" s="3"/>
      <c r="F23" s="3"/>
      <c r="G23" s="3"/>
      <c r="H23" s="3"/>
      <c r="I23" s="3"/>
      <c r="J23" s="3"/>
      <c r="K23" s="3"/>
      <c r="L23" s="3"/>
      <c r="M23" s="3"/>
      <c r="N23" s="3"/>
      <c r="O23" s="3"/>
      <c r="P23" s="3"/>
      <c r="Q23" s="3"/>
      <c r="R23" s="3"/>
      <c r="S23" s="3"/>
      <c r="T23" s="3"/>
      <c r="U23" s="3"/>
      <c r="V23" s="200"/>
      <c r="W23" s="200"/>
      <c r="X23" s="200"/>
      <c r="Y23" s="200"/>
      <c r="Z23" s="200"/>
    </row>
    <row r="24" spans="1:26" x14ac:dyDescent="0.25">
      <c r="A24" s="3" t="s">
        <v>398</v>
      </c>
      <c r="B24" s="3"/>
      <c r="C24" s="3"/>
      <c r="D24" s="3"/>
      <c r="E24" s="3"/>
      <c r="F24" s="196">
        <f>'Operating Expenses'!E52/12</f>
        <v>0</v>
      </c>
      <c r="G24" s="196">
        <f>F24*12</f>
        <v>0</v>
      </c>
      <c r="H24" s="196">
        <f>G24*E26+G24</f>
        <v>0</v>
      </c>
      <c r="I24" s="196">
        <f>H24*E26+H24</f>
        <v>0</v>
      </c>
      <c r="J24" s="196">
        <f>I24*E26+I24</f>
        <v>0</v>
      </c>
      <c r="K24" s="196">
        <f>J24*E26+J24</f>
        <v>0</v>
      </c>
      <c r="L24" s="196">
        <f>K24*E26+K24</f>
        <v>0</v>
      </c>
      <c r="M24" s="196">
        <f>L24*E26+L24</f>
        <v>0</v>
      </c>
      <c r="N24" s="196">
        <f>M24*E26+M24</f>
        <v>0</v>
      </c>
      <c r="O24" s="196">
        <f>N24*E26+N24</f>
        <v>0</v>
      </c>
      <c r="P24" s="196">
        <f>O24*E26+O24</f>
        <v>0</v>
      </c>
      <c r="Q24" s="196">
        <f>P24*E26+P24</f>
        <v>0</v>
      </c>
      <c r="R24" s="196">
        <f>Q24*E26+Q24</f>
        <v>0</v>
      </c>
      <c r="S24" s="196">
        <f>R24*E26+R24</f>
        <v>0</v>
      </c>
      <c r="T24" s="196">
        <f>S24*E26+S24</f>
        <v>0</v>
      </c>
      <c r="U24" s="196">
        <f>T24*E26+T24</f>
        <v>0</v>
      </c>
      <c r="V24" s="196">
        <f>U24*E26+U24</f>
        <v>0</v>
      </c>
      <c r="W24" s="196">
        <f>V24*E26+V24</f>
        <v>0</v>
      </c>
      <c r="X24" s="196">
        <f>W24*E26+W24</f>
        <v>0</v>
      </c>
      <c r="Y24" s="196">
        <f>X24*E26+X24</f>
        <v>0</v>
      </c>
      <c r="Z24" s="196">
        <f>Y24*E26+Y24</f>
        <v>0</v>
      </c>
    </row>
    <row r="25" spans="1:26" x14ac:dyDescent="0.25">
      <c r="A25" s="202" t="s">
        <v>399</v>
      </c>
      <c r="B25" s="203"/>
      <c r="C25" s="203"/>
      <c r="D25" s="203"/>
      <c r="E25" s="204" t="e">
        <f>G24/'Unit Information'!B40</f>
        <v>#DIV/0!</v>
      </c>
      <c r="F25" s="3"/>
      <c r="G25" s="3"/>
      <c r="H25" s="3"/>
      <c r="I25" s="3"/>
      <c r="J25" s="3"/>
      <c r="K25" s="3"/>
      <c r="L25" s="3"/>
      <c r="M25" s="3"/>
      <c r="N25" s="3"/>
      <c r="O25" s="3"/>
      <c r="P25" s="3"/>
      <c r="Q25" s="3"/>
      <c r="R25" s="3"/>
      <c r="S25" s="3"/>
      <c r="T25" s="3"/>
      <c r="U25" s="3"/>
      <c r="V25" s="200"/>
      <c r="W25" s="200"/>
      <c r="X25" s="200"/>
      <c r="Y25" s="200"/>
      <c r="Z25" s="200"/>
    </row>
    <row r="26" spans="1:26" x14ac:dyDescent="0.25">
      <c r="A26" s="205" t="s">
        <v>400</v>
      </c>
      <c r="B26" s="164"/>
      <c r="C26" s="164"/>
      <c r="D26" s="164"/>
      <c r="E26" s="79">
        <v>0</v>
      </c>
      <c r="F26" s="3"/>
      <c r="G26" s="3"/>
      <c r="H26" s="3"/>
      <c r="I26" s="3"/>
      <c r="J26" s="3"/>
      <c r="K26" s="3"/>
      <c r="L26" s="3"/>
      <c r="M26" s="3"/>
      <c r="N26" s="3"/>
      <c r="O26" s="3"/>
      <c r="P26" s="3"/>
      <c r="Q26" s="3"/>
      <c r="R26" s="3"/>
      <c r="S26" s="3"/>
      <c r="T26" s="3"/>
      <c r="U26" s="3"/>
      <c r="V26" s="200"/>
      <c r="W26" s="200"/>
      <c r="X26" s="200"/>
      <c r="Y26" s="200"/>
      <c r="Z26" s="200"/>
    </row>
    <row r="27" spans="1:26" x14ac:dyDescent="0.25">
      <c r="A27" s="3"/>
      <c r="B27" s="3"/>
      <c r="C27" s="3"/>
      <c r="D27" s="3"/>
      <c r="E27" s="3"/>
      <c r="F27" s="3"/>
      <c r="G27" s="3"/>
      <c r="H27" s="3"/>
      <c r="I27" s="3"/>
      <c r="J27" s="3"/>
      <c r="K27" s="3"/>
      <c r="L27" s="3"/>
      <c r="M27" s="3"/>
      <c r="N27" s="3"/>
      <c r="O27" s="3"/>
      <c r="P27" s="3"/>
      <c r="Q27" s="3"/>
      <c r="R27" s="3"/>
      <c r="S27" s="3"/>
      <c r="T27" s="3"/>
      <c r="U27" s="3"/>
      <c r="V27" s="200"/>
      <c r="W27" s="200"/>
      <c r="X27" s="200"/>
      <c r="Y27" s="200"/>
      <c r="Z27" s="200"/>
    </row>
    <row r="28" spans="1:26" x14ac:dyDescent="0.25">
      <c r="A28" s="3" t="s">
        <v>401</v>
      </c>
      <c r="B28" s="3"/>
      <c r="C28" s="3"/>
      <c r="D28" s="3"/>
      <c r="E28" s="3"/>
      <c r="F28" s="196">
        <f>F12-(F22+F24)</f>
        <v>0</v>
      </c>
      <c r="G28" s="196">
        <f>G12-(G22+G24)</f>
        <v>0</v>
      </c>
      <c r="H28" s="196">
        <f>H12-(H22+H24)</f>
        <v>0</v>
      </c>
      <c r="I28" s="196">
        <f t="shared" ref="I28:Z28" si="8">I12-(I22+I24)</f>
        <v>0</v>
      </c>
      <c r="J28" s="196">
        <f t="shared" si="8"/>
        <v>0</v>
      </c>
      <c r="K28" s="196">
        <f t="shared" si="8"/>
        <v>0</v>
      </c>
      <c r="L28" s="196">
        <f t="shared" si="8"/>
        <v>0</v>
      </c>
      <c r="M28" s="196">
        <f t="shared" si="8"/>
        <v>0</v>
      </c>
      <c r="N28" s="196">
        <f t="shared" si="8"/>
        <v>0</v>
      </c>
      <c r="O28" s="196">
        <f t="shared" si="8"/>
        <v>0</v>
      </c>
      <c r="P28" s="196">
        <f t="shared" si="8"/>
        <v>0</v>
      </c>
      <c r="Q28" s="196">
        <f t="shared" si="8"/>
        <v>0</v>
      </c>
      <c r="R28" s="196">
        <f t="shared" si="8"/>
        <v>0</v>
      </c>
      <c r="S28" s="196">
        <f t="shared" si="8"/>
        <v>0</v>
      </c>
      <c r="T28" s="196">
        <f t="shared" si="8"/>
        <v>0</v>
      </c>
      <c r="U28" s="196">
        <f t="shared" si="8"/>
        <v>0</v>
      </c>
      <c r="V28" s="196">
        <f t="shared" si="8"/>
        <v>0</v>
      </c>
      <c r="W28" s="196">
        <f t="shared" si="8"/>
        <v>0</v>
      </c>
      <c r="X28" s="196">
        <f t="shared" si="8"/>
        <v>0</v>
      </c>
      <c r="Y28" s="196">
        <f t="shared" si="8"/>
        <v>0</v>
      </c>
      <c r="Z28" s="196">
        <f t="shared" si="8"/>
        <v>0</v>
      </c>
    </row>
    <row r="29" spans="1:26" x14ac:dyDescent="0.25">
      <c r="A29" s="3"/>
      <c r="B29" s="3"/>
      <c r="C29" s="3"/>
      <c r="D29" s="3"/>
      <c r="E29" s="3"/>
      <c r="F29" s="3"/>
      <c r="G29" s="3"/>
      <c r="H29" s="3"/>
      <c r="I29" s="3"/>
      <c r="J29" s="3"/>
      <c r="K29" s="3"/>
      <c r="L29" s="3"/>
      <c r="M29" s="3"/>
      <c r="N29" s="3"/>
      <c r="O29" s="3"/>
      <c r="P29" s="3"/>
      <c r="Q29" s="3"/>
      <c r="R29" s="3"/>
      <c r="S29" s="3"/>
      <c r="T29" s="3"/>
      <c r="U29" s="3"/>
      <c r="V29" s="200"/>
      <c r="W29" s="200"/>
      <c r="X29" s="200"/>
      <c r="Y29" s="200"/>
      <c r="Z29" s="200"/>
    </row>
    <row r="30" spans="1:26" ht="39.6" x14ac:dyDescent="0.25">
      <c r="A30" s="3" t="s">
        <v>402</v>
      </c>
      <c r="B30" s="3"/>
      <c r="C30" s="111" t="s">
        <v>403</v>
      </c>
      <c r="D30" s="111" t="s">
        <v>404</v>
      </c>
      <c r="E30" s="111" t="s">
        <v>405</v>
      </c>
      <c r="F30" s="206" t="s">
        <v>406</v>
      </c>
      <c r="G30" s="3"/>
      <c r="H30" s="3"/>
      <c r="I30" s="3"/>
      <c r="J30" s="3"/>
      <c r="K30" s="3"/>
      <c r="L30" s="3"/>
      <c r="M30" s="3"/>
      <c r="N30" s="3"/>
      <c r="O30" s="3"/>
      <c r="P30" s="3"/>
      <c r="Q30" s="3"/>
      <c r="R30" s="3"/>
      <c r="S30" s="3"/>
      <c r="T30" s="3"/>
      <c r="U30" s="3"/>
      <c r="V30" s="200"/>
      <c r="W30" s="200"/>
      <c r="X30" s="200"/>
      <c r="Y30" s="200"/>
      <c r="Z30" s="200"/>
    </row>
    <row r="31" spans="1:26" x14ac:dyDescent="0.25">
      <c r="A31" s="3" t="s">
        <v>407</v>
      </c>
      <c r="B31" s="3"/>
      <c r="C31" s="207">
        <v>0</v>
      </c>
      <c r="D31" s="80">
        <v>0.06</v>
      </c>
      <c r="E31" s="208">
        <v>30</v>
      </c>
      <c r="F31" s="207"/>
      <c r="G31" s="196">
        <f>F31*12</f>
        <v>0</v>
      </c>
      <c r="H31" s="196">
        <f>G31</f>
        <v>0</v>
      </c>
      <c r="I31" s="196">
        <f t="shared" ref="I31:Z33" si="9">H31</f>
        <v>0</v>
      </c>
      <c r="J31" s="196">
        <f t="shared" si="9"/>
        <v>0</v>
      </c>
      <c r="K31" s="196">
        <f t="shared" si="9"/>
        <v>0</v>
      </c>
      <c r="L31" s="196">
        <f t="shared" si="9"/>
        <v>0</v>
      </c>
      <c r="M31" s="196">
        <f t="shared" si="9"/>
        <v>0</v>
      </c>
      <c r="N31" s="196">
        <f t="shared" si="9"/>
        <v>0</v>
      </c>
      <c r="O31" s="196">
        <f t="shared" si="9"/>
        <v>0</v>
      </c>
      <c r="P31" s="196">
        <f t="shared" si="9"/>
        <v>0</v>
      </c>
      <c r="Q31" s="196">
        <f t="shared" si="9"/>
        <v>0</v>
      </c>
      <c r="R31" s="196">
        <f t="shared" si="9"/>
        <v>0</v>
      </c>
      <c r="S31" s="196">
        <f t="shared" si="9"/>
        <v>0</v>
      </c>
      <c r="T31" s="196">
        <f t="shared" si="9"/>
        <v>0</v>
      </c>
      <c r="U31" s="196">
        <f t="shared" si="9"/>
        <v>0</v>
      </c>
      <c r="V31" s="196">
        <f t="shared" si="9"/>
        <v>0</v>
      </c>
      <c r="W31" s="196">
        <f t="shared" si="9"/>
        <v>0</v>
      </c>
      <c r="X31" s="196">
        <f t="shared" si="9"/>
        <v>0</v>
      </c>
      <c r="Y31" s="196">
        <f t="shared" si="9"/>
        <v>0</v>
      </c>
      <c r="Z31" s="196">
        <f t="shared" si="9"/>
        <v>0</v>
      </c>
    </row>
    <row r="32" spans="1:26" x14ac:dyDescent="0.25">
      <c r="A32" s="3" t="s">
        <v>408</v>
      </c>
      <c r="B32" s="3"/>
      <c r="C32" s="207">
        <v>0</v>
      </c>
      <c r="D32" s="209">
        <v>0.06</v>
      </c>
      <c r="E32" s="208">
        <v>30</v>
      </c>
      <c r="F32" s="207"/>
      <c r="G32" s="196">
        <f t="shared" ref="G32:G35" si="10">F32*12</f>
        <v>0</v>
      </c>
      <c r="H32" s="196">
        <f t="shared" ref="H32:H33" si="11">G32</f>
        <v>0</v>
      </c>
      <c r="I32" s="196">
        <f t="shared" si="9"/>
        <v>0</v>
      </c>
      <c r="J32" s="196">
        <f t="shared" si="9"/>
        <v>0</v>
      </c>
      <c r="K32" s="196">
        <f t="shared" si="9"/>
        <v>0</v>
      </c>
      <c r="L32" s="196">
        <f t="shared" si="9"/>
        <v>0</v>
      </c>
      <c r="M32" s="196">
        <f t="shared" si="9"/>
        <v>0</v>
      </c>
      <c r="N32" s="196">
        <f t="shared" si="9"/>
        <v>0</v>
      </c>
      <c r="O32" s="196">
        <f t="shared" si="9"/>
        <v>0</v>
      </c>
      <c r="P32" s="196">
        <f t="shared" si="9"/>
        <v>0</v>
      </c>
      <c r="Q32" s="196">
        <f t="shared" si="9"/>
        <v>0</v>
      </c>
      <c r="R32" s="196">
        <f t="shared" si="9"/>
        <v>0</v>
      </c>
      <c r="S32" s="196">
        <f t="shared" si="9"/>
        <v>0</v>
      </c>
      <c r="T32" s="196">
        <f t="shared" si="9"/>
        <v>0</v>
      </c>
      <c r="U32" s="196">
        <f t="shared" si="9"/>
        <v>0</v>
      </c>
      <c r="V32" s="196">
        <f t="shared" si="9"/>
        <v>0</v>
      </c>
      <c r="W32" s="196">
        <f t="shared" si="9"/>
        <v>0</v>
      </c>
      <c r="X32" s="196">
        <f t="shared" si="9"/>
        <v>0</v>
      </c>
      <c r="Y32" s="196">
        <f t="shared" si="9"/>
        <v>0</v>
      </c>
      <c r="Z32" s="196">
        <f t="shared" si="9"/>
        <v>0</v>
      </c>
    </row>
    <row r="33" spans="1:26" x14ac:dyDescent="0.25">
      <c r="A33" s="3" t="s">
        <v>409</v>
      </c>
      <c r="B33" s="3"/>
      <c r="C33" s="207">
        <v>0</v>
      </c>
      <c r="D33" s="209">
        <v>0.06</v>
      </c>
      <c r="E33" s="208">
        <v>30</v>
      </c>
      <c r="F33" s="207"/>
      <c r="G33" s="196">
        <f t="shared" si="10"/>
        <v>0</v>
      </c>
      <c r="H33" s="196">
        <f t="shared" si="11"/>
        <v>0</v>
      </c>
      <c r="I33" s="196">
        <f t="shared" si="9"/>
        <v>0</v>
      </c>
      <c r="J33" s="196">
        <f t="shared" si="9"/>
        <v>0</v>
      </c>
      <c r="K33" s="196">
        <f t="shared" si="9"/>
        <v>0</v>
      </c>
      <c r="L33" s="196">
        <f t="shared" si="9"/>
        <v>0</v>
      </c>
      <c r="M33" s="196">
        <f t="shared" si="9"/>
        <v>0</v>
      </c>
      <c r="N33" s="196">
        <f t="shared" si="9"/>
        <v>0</v>
      </c>
      <c r="O33" s="196">
        <f t="shared" si="9"/>
        <v>0</v>
      </c>
      <c r="P33" s="196">
        <f t="shared" si="9"/>
        <v>0</v>
      </c>
      <c r="Q33" s="196">
        <f t="shared" si="9"/>
        <v>0</v>
      </c>
      <c r="R33" s="196">
        <f t="shared" si="9"/>
        <v>0</v>
      </c>
      <c r="S33" s="196">
        <f t="shared" si="9"/>
        <v>0</v>
      </c>
      <c r="T33" s="196">
        <f t="shared" si="9"/>
        <v>0</v>
      </c>
      <c r="U33" s="196">
        <f t="shared" si="9"/>
        <v>0</v>
      </c>
      <c r="V33" s="196">
        <f t="shared" si="9"/>
        <v>0</v>
      </c>
      <c r="W33" s="196">
        <f t="shared" si="9"/>
        <v>0</v>
      </c>
      <c r="X33" s="196">
        <f t="shared" si="9"/>
        <v>0</v>
      </c>
      <c r="Y33" s="196">
        <f t="shared" si="9"/>
        <v>0</v>
      </c>
      <c r="Z33" s="196">
        <f t="shared" si="9"/>
        <v>0</v>
      </c>
    </row>
    <row r="34" spans="1:26" x14ac:dyDescent="0.25">
      <c r="A34" s="3" t="s">
        <v>410</v>
      </c>
      <c r="B34" s="3"/>
      <c r="C34" s="198"/>
      <c r="D34" s="210"/>
      <c r="E34" s="211"/>
      <c r="F34" s="197"/>
      <c r="G34" s="197"/>
      <c r="H34" s="197"/>
      <c r="I34" s="197"/>
      <c r="J34" s="197"/>
      <c r="K34" s="197"/>
      <c r="L34" s="197"/>
      <c r="M34" s="197"/>
      <c r="N34" s="197"/>
      <c r="O34" s="197"/>
      <c r="P34" s="197"/>
      <c r="Q34" s="197"/>
      <c r="R34" s="197"/>
      <c r="S34" s="197"/>
      <c r="T34" s="197"/>
      <c r="U34" s="197"/>
      <c r="V34" s="198"/>
      <c r="W34" s="198"/>
      <c r="X34" s="198"/>
      <c r="Y34" s="198"/>
      <c r="Z34" s="198"/>
    </row>
    <row r="35" spans="1:26" x14ac:dyDescent="0.25">
      <c r="A35" s="212"/>
      <c r="B35" s="212"/>
      <c r="C35" s="207">
        <v>0</v>
      </c>
      <c r="D35" s="209">
        <v>0.06</v>
      </c>
      <c r="E35" s="208">
        <v>30</v>
      </c>
      <c r="F35" s="207"/>
      <c r="G35" s="196">
        <f t="shared" si="10"/>
        <v>0</v>
      </c>
      <c r="H35" s="196">
        <f>G35</f>
        <v>0</v>
      </c>
      <c r="I35" s="196">
        <f t="shared" ref="I35:Z35" si="12">H35</f>
        <v>0</v>
      </c>
      <c r="J35" s="196">
        <f t="shared" si="12"/>
        <v>0</v>
      </c>
      <c r="K35" s="196">
        <f t="shared" si="12"/>
        <v>0</v>
      </c>
      <c r="L35" s="196">
        <f t="shared" si="12"/>
        <v>0</v>
      </c>
      <c r="M35" s="196">
        <f t="shared" si="12"/>
        <v>0</v>
      </c>
      <c r="N35" s="196">
        <f t="shared" si="12"/>
        <v>0</v>
      </c>
      <c r="O35" s="196">
        <f t="shared" si="12"/>
        <v>0</v>
      </c>
      <c r="P35" s="196">
        <f t="shared" si="12"/>
        <v>0</v>
      </c>
      <c r="Q35" s="196">
        <f t="shared" si="12"/>
        <v>0</v>
      </c>
      <c r="R35" s="196">
        <f t="shared" si="12"/>
        <v>0</v>
      </c>
      <c r="S35" s="196">
        <f t="shared" si="12"/>
        <v>0</v>
      </c>
      <c r="T35" s="196">
        <f t="shared" si="12"/>
        <v>0</v>
      </c>
      <c r="U35" s="196">
        <f t="shared" si="12"/>
        <v>0</v>
      </c>
      <c r="V35" s="196">
        <f t="shared" si="12"/>
        <v>0</v>
      </c>
      <c r="W35" s="196">
        <f t="shared" si="12"/>
        <v>0</v>
      </c>
      <c r="X35" s="196">
        <f t="shared" si="12"/>
        <v>0</v>
      </c>
      <c r="Y35" s="196">
        <f t="shared" si="12"/>
        <v>0</v>
      </c>
      <c r="Z35" s="196">
        <f t="shared" si="12"/>
        <v>0</v>
      </c>
    </row>
    <row r="36" spans="1:26" x14ac:dyDescent="0.25">
      <c r="A36" s="3"/>
      <c r="B36" s="3"/>
      <c r="C36" s="3"/>
      <c r="D36" s="3"/>
      <c r="E36" s="3"/>
      <c r="F36" s="197"/>
      <c r="G36" s="197"/>
      <c r="H36" s="197"/>
      <c r="I36" s="197"/>
      <c r="J36" s="197"/>
      <c r="K36" s="197"/>
      <c r="L36" s="197"/>
      <c r="M36" s="197"/>
      <c r="N36" s="197"/>
      <c r="O36" s="197"/>
      <c r="P36" s="197"/>
      <c r="Q36" s="197"/>
      <c r="R36" s="197"/>
      <c r="S36" s="197"/>
      <c r="T36" s="197"/>
      <c r="U36" s="197"/>
      <c r="V36" s="198"/>
      <c r="W36" s="198"/>
      <c r="X36" s="198"/>
      <c r="Y36" s="198"/>
      <c r="Z36" s="198"/>
    </row>
    <row r="37" spans="1:26" x14ac:dyDescent="0.25">
      <c r="A37" s="213" t="s">
        <v>411</v>
      </c>
      <c r="B37" s="213"/>
      <c r="C37" s="213"/>
      <c r="D37" s="213"/>
      <c r="E37" s="213"/>
      <c r="F37" s="214">
        <f>SUM(F31:F35)</f>
        <v>0</v>
      </c>
      <c r="G37" s="214">
        <f>SUM(G31:G35)</f>
        <v>0</v>
      </c>
      <c r="H37" s="214">
        <f>SUM(H31:H35)</f>
        <v>0</v>
      </c>
      <c r="I37" s="214">
        <f t="shared" ref="I37:Z37" si="13">SUM(I31:I35)</f>
        <v>0</v>
      </c>
      <c r="J37" s="214">
        <f t="shared" si="13"/>
        <v>0</v>
      </c>
      <c r="K37" s="214">
        <f t="shared" si="13"/>
        <v>0</v>
      </c>
      <c r="L37" s="214">
        <f t="shared" si="13"/>
        <v>0</v>
      </c>
      <c r="M37" s="214">
        <f t="shared" si="13"/>
        <v>0</v>
      </c>
      <c r="N37" s="214">
        <f t="shared" si="13"/>
        <v>0</v>
      </c>
      <c r="O37" s="214">
        <f t="shared" si="13"/>
        <v>0</v>
      </c>
      <c r="P37" s="214">
        <f t="shared" si="13"/>
        <v>0</v>
      </c>
      <c r="Q37" s="214">
        <f t="shared" si="13"/>
        <v>0</v>
      </c>
      <c r="R37" s="214">
        <f t="shared" si="13"/>
        <v>0</v>
      </c>
      <c r="S37" s="214">
        <f t="shared" si="13"/>
        <v>0</v>
      </c>
      <c r="T37" s="214">
        <f t="shared" si="13"/>
        <v>0</v>
      </c>
      <c r="U37" s="214">
        <f t="shared" si="13"/>
        <v>0</v>
      </c>
      <c r="V37" s="214">
        <f t="shared" si="13"/>
        <v>0</v>
      </c>
      <c r="W37" s="214">
        <f t="shared" si="13"/>
        <v>0</v>
      </c>
      <c r="X37" s="214">
        <f t="shared" si="13"/>
        <v>0</v>
      </c>
      <c r="Y37" s="214">
        <f t="shared" si="13"/>
        <v>0</v>
      </c>
      <c r="Z37" s="214">
        <f t="shared" si="13"/>
        <v>0</v>
      </c>
    </row>
    <row r="38" spans="1:26" x14ac:dyDescent="0.25">
      <c r="A38" s="3"/>
      <c r="B38" s="3"/>
      <c r="C38" s="3"/>
      <c r="D38" s="3"/>
      <c r="E38" s="3"/>
      <c r="F38" s="197"/>
      <c r="G38" s="197"/>
      <c r="H38" s="197"/>
      <c r="I38" s="197"/>
      <c r="J38" s="197"/>
      <c r="K38" s="197"/>
      <c r="L38" s="197"/>
      <c r="M38" s="197"/>
      <c r="N38" s="197"/>
      <c r="O38" s="197"/>
      <c r="P38" s="197"/>
      <c r="Q38" s="197"/>
      <c r="R38" s="197"/>
      <c r="S38" s="197"/>
      <c r="T38" s="197"/>
      <c r="U38" s="197"/>
      <c r="V38" s="198"/>
      <c r="W38" s="198"/>
      <c r="X38" s="198"/>
      <c r="Y38" s="198"/>
      <c r="Z38" s="198"/>
    </row>
    <row r="39" spans="1:26" ht="14.4" thickBot="1" x14ac:dyDescent="0.3">
      <c r="A39" s="46" t="s">
        <v>412</v>
      </c>
      <c r="B39" s="46"/>
      <c r="C39" s="46"/>
      <c r="D39" s="46"/>
      <c r="E39" s="46"/>
      <c r="F39" s="199">
        <f>F28-F37</f>
        <v>0</v>
      </c>
      <c r="G39" s="199">
        <f>G28-G37</f>
        <v>0</v>
      </c>
      <c r="H39" s="199">
        <f>H28-H37</f>
        <v>0</v>
      </c>
      <c r="I39" s="199">
        <f t="shared" ref="I39:Z39" si="14">I28-I37</f>
        <v>0</v>
      </c>
      <c r="J39" s="199">
        <f t="shared" si="14"/>
        <v>0</v>
      </c>
      <c r="K39" s="199">
        <f t="shared" si="14"/>
        <v>0</v>
      </c>
      <c r="L39" s="199">
        <f t="shared" si="14"/>
        <v>0</v>
      </c>
      <c r="M39" s="199">
        <f t="shared" si="14"/>
        <v>0</v>
      </c>
      <c r="N39" s="199">
        <f t="shared" si="14"/>
        <v>0</v>
      </c>
      <c r="O39" s="199">
        <f t="shared" si="14"/>
        <v>0</v>
      </c>
      <c r="P39" s="199">
        <f t="shared" si="14"/>
        <v>0</v>
      </c>
      <c r="Q39" s="199">
        <f t="shared" si="14"/>
        <v>0</v>
      </c>
      <c r="R39" s="199">
        <f t="shared" si="14"/>
        <v>0</v>
      </c>
      <c r="S39" s="199">
        <f t="shared" si="14"/>
        <v>0</v>
      </c>
      <c r="T39" s="199">
        <f t="shared" si="14"/>
        <v>0</v>
      </c>
      <c r="U39" s="199">
        <f t="shared" si="14"/>
        <v>0</v>
      </c>
      <c r="V39" s="199">
        <f t="shared" si="14"/>
        <v>0</v>
      </c>
      <c r="W39" s="199">
        <f t="shared" si="14"/>
        <v>0</v>
      </c>
      <c r="X39" s="199">
        <f t="shared" si="14"/>
        <v>0</v>
      </c>
      <c r="Y39" s="199">
        <f t="shared" si="14"/>
        <v>0</v>
      </c>
      <c r="Z39" s="199">
        <f t="shared" si="14"/>
        <v>0</v>
      </c>
    </row>
    <row r="40" spans="1:26" ht="14.4" thickTop="1" x14ac:dyDescent="0.25">
      <c r="A40" s="3"/>
      <c r="B40" s="3"/>
      <c r="C40" s="3"/>
      <c r="D40" s="3"/>
      <c r="E40" s="3"/>
      <c r="F40" s="3"/>
      <c r="G40" s="3"/>
      <c r="H40" s="3"/>
      <c r="I40" s="3"/>
      <c r="J40" s="3"/>
      <c r="K40" s="3"/>
      <c r="L40" s="3"/>
      <c r="M40" s="3"/>
      <c r="N40" s="3"/>
      <c r="O40" s="3"/>
      <c r="P40" s="3"/>
      <c r="Q40" s="3"/>
      <c r="R40" s="3"/>
      <c r="S40" s="3"/>
      <c r="T40" s="3"/>
      <c r="U40" s="3"/>
      <c r="V40" s="200"/>
      <c r="W40" s="200"/>
      <c r="X40" s="200"/>
      <c r="Y40" s="200"/>
      <c r="Z40" s="200"/>
    </row>
    <row r="41" spans="1:26" x14ac:dyDescent="0.25">
      <c r="A41" s="3" t="s">
        <v>413</v>
      </c>
      <c r="B41" s="3"/>
      <c r="C41" s="3"/>
      <c r="D41" s="3"/>
      <c r="E41" s="3"/>
      <c r="F41" s="3"/>
      <c r="G41" s="215" t="e">
        <f>G28/G37</f>
        <v>#DIV/0!</v>
      </c>
      <c r="H41" s="215" t="e">
        <f>H28/H37</f>
        <v>#DIV/0!</v>
      </c>
      <c r="I41" s="215" t="e">
        <f t="shared" ref="I41:Z41" si="15">I28/I37</f>
        <v>#DIV/0!</v>
      </c>
      <c r="J41" s="215" t="e">
        <f t="shared" si="15"/>
        <v>#DIV/0!</v>
      </c>
      <c r="K41" s="215" t="e">
        <f t="shared" si="15"/>
        <v>#DIV/0!</v>
      </c>
      <c r="L41" s="215" t="e">
        <f t="shared" si="15"/>
        <v>#DIV/0!</v>
      </c>
      <c r="M41" s="215" t="e">
        <f t="shared" si="15"/>
        <v>#DIV/0!</v>
      </c>
      <c r="N41" s="215" t="e">
        <f t="shared" si="15"/>
        <v>#DIV/0!</v>
      </c>
      <c r="O41" s="215" t="e">
        <f t="shared" si="15"/>
        <v>#DIV/0!</v>
      </c>
      <c r="P41" s="215" t="e">
        <f t="shared" si="15"/>
        <v>#DIV/0!</v>
      </c>
      <c r="Q41" s="215" t="e">
        <f t="shared" si="15"/>
        <v>#DIV/0!</v>
      </c>
      <c r="R41" s="215" t="e">
        <f t="shared" si="15"/>
        <v>#DIV/0!</v>
      </c>
      <c r="S41" s="215" t="e">
        <f t="shared" si="15"/>
        <v>#DIV/0!</v>
      </c>
      <c r="T41" s="215" t="e">
        <f t="shared" si="15"/>
        <v>#DIV/0!</v>
      </c>
      <c r="U41" s="215" t="e">
        <f t="shared" si="15"/>
        <v>#DIV/0!</v>
      </c>
      <c r="V41" s="215" t="e">
        <f t="shared" si="15"/>
        <v>#DIV/0!</v>
      </c>
      <c r="W41" s="215" t="e">
        <f t="shared" si="15"/>
        <v>#DIV/0!</v>
      </c>
      <c r="X41" s="215" t="e">
        <f t="shared" si="15"/>
        <v>#DIV/0!</v>
      </c>
      <c r="Y41" s="215" t="e">
        <f t="shared" si="15"/>
        <v>#DIV/0!</v>
      </c>
      <c r="Z41" s="215" t="e">
        <f t="shared" si="15"/>
        <v>#DIV/0!</v>
      </c>
    </row>
  </sheetData>
  <sheetProtection algorithmName="SHA-512" hashValue="ogkmg06tPRYr2UwAsZATgdO/jAvc6EpT/ptGfHg6fqG6mB6XlMtJp1eB/2AbMmlq/lWIO/UdMi/gw0e13ANhjA==" saltValue="2Pt/9/u5q87+NOap56Haxw==" spinCount="100000" sheet="1" objects="1" scenarios="1"/>
  <customSheetViews>
    <customSheetView guid="{E865FF6D-9896-4E06-B51A-246D42428865}" scale="85" fitToPage="1">
      <selection activeCell="F34" sqref="F34"/>
      <pageMargins left="0" right="0" top="0" bottom="0" header="0" footer="0"/>
      <pageSetup paperSize="5" scale="58" fitToHeight="0" orientation="landscape" r:id="rId1"/>
    </customSheetView>
    <customSheetView guid="{4117F1CD-FF87-43B0-A078-090EF831632E}" showPageBreaks="1" fitToPage="1" view="pageLayout">
      <selection activeCell="AD30" sqref="AD30"/>
      <pageMargins left="0" right="0" top="0" bottom="0" header="0" footer="0"/>
      <pageSetup scale="46" fitToHeight="0" orientation="landscape" r:id="rId2"/>
      <headerFooter>
        <oddHeader>&amp;C&amp;G</oddHeader>
      </headerFooter>
    </customSheetView>
  </customSheetViews>
  <mergeCells count="4">
    <mergeCell ref="C1:E1"/>
    <mergeCell ref="A3:Z3"/>
    <mergeCell ref="A4:Z4"/>
    <mergeCell ref="A1:B1"/>
  </mergeCells>
  <pageMargins left="0" right="0" top="0.75" bottom="0.75" header="0.3" footer="0.3"/>
  <pageSetup scale="45" fitToHeight="0" orientation="landscape" r:id="rId3"/>
  <legacyDrawingHF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2:M8"/>
  <sheetViews>
    <sheetView workbookViewId="0">
      <selection activeCell="J22" sqref="J22"/>
    </sheetView>
  </sheetViews>
  <sheetFormatPr defaultColWidth="8.88671875" defaultRowHeight="13.8" x14ac:dyDescent="0.25"/>
  <cols>
    <col min="1" max="16384" width="8.88671875" style="91"/>
  </cols>
  <sheetData>
    <row r="2" spans="1:13" ht="14.4" thickBot="1" x14ac:dyDescent="0.3"/>
    <row r="3" spans="1:13" s="194" customFormat="1" ht="20.399999999999999" x14ac:dyDescent="0.35">
      <c r="A3" s="386" t="s">
        <v>428</v>
      </c>
      <c r="B3" s="387"/>
      <c r="C3" s="387"/>
      <c r="D3" s="387"/>
      <c r="E3" s="387"/>
      <c r="F3" s="387"/>
      <c r="G3" s="387"/>
      <c r="H3" s="387"/>
      <c r="I3" s="387"/>
      <c r="J3" s="387"/>
      <c r="K3" s="387"/>
      <c r="L3" s="387"/>
      <c r="M3" s="388"/>
    </row>
    <row r="4" spans="1:13" s="193" customFormat="1" ht="18" thickBot="1" x14ac:dyDescent="0.35">
      <c r="A4" s="389"/>
      <c r="B4" s="390"/>
      <c r="C4" s="390"/>
      <c r="D4" s="390"/>
      <c r="E4" s="390"/>
      <c r="F4" s="390"/>
      <c r="G4" s="390"/>
      <c r="H4" s="390"/>
      <c r="I4" s="390"/>
      <c r="J4" s="390"/>
      <c r="K4" s="390"/>
      <c r="L4" s="390"/>
      <c r="M4" s="391"/>
    </row>
    <row r="5" spans="1:13" s="193" customFormat="1" ht="17.399999999999999" x14ac:dyDescent="0.3"/>
    <row r="6" spans="1:13" ht="22.8" x14ac:dyDescent="0.4">
      <c r="A6" s="193" t="s">
        <v>427</v>
      </c>
      <c r="B6" s="193"/>
      <c r="C6" s="193"/>
      <c r="D6" s="193"/>
      <c r="E6" s="193"/>
      <c r="F6" s="193"/>
      <c r="G6" s="193"/>
      <c r="H6" s="193"/>
      <c r="I6" s="193"/>
      <c r="J6" s="216"/>
      <c r="K6" s="216"/>
      <c r="L6" s="216"/>
    </row>
    <row r="7" spans="1:13" ht="22.8" x14ac:dyDescent="0.4">
      <c r="A7" s="193"/>
      <c r="B7" s="193"/>
      <c r="C7" s="193"/>
      <c r="D7" s="193"/>
      <c r="E7" s="193"/>
      <c r="F7" s="193"/>
      <c r="G7" s="193"/>
      <c r="H7" s="193"/>
      <c r="I7" s="193"/>
      <c r="J7" s="216"/>
      <c r="K7" s="216"/>
      <c r="L7" s="216"/>
    </row>
    <row r="8" spans="1:13" ht="15" x14ac:dyDescent="0.25">
      <c r="A8" s="90" t="s">
        <v>414</v>
      </c>
      <c r="B8" s="90"/>
      <c r="C8" s="90"/>
      <c r="D8" s="90"/>
      <c r="E8" s="90"/>
      <c r="F8" s="90"/>
      <c r="G8" s="90"/>
      <c r="H8" s="217" t="s">
        <v>415</v>
      </c>
    </row>
  </sheetData>
  <sheetProtection algorithmName="SHA-512" hashValue="U+c7AQRFdCrIIf3C/csxv3rtpF+EueFF+hD2+iMimVWXZl8IqUX3VqYU28O3qPUN1guuKQZPGdpRCGn54XJJ2w==" saltValue="kziUYORHUdLHOhqI+nMgKQ==" spinCount="100000" sheet="1" objects="1" scenarios="1"/>
  <mergeCells count="1">
    <mergeCell ref="A3:M4"/>
  </mergeCells>
  <hyperlinks>
    <hyperlink ref="H8" r:id="rId1" xr:uid="{632BAAB7-905C-44C0-B3D4-0DC44BEE7D2B}"/>
  </hyperlinks>
  <pageMargins left="0.7" right="0.7" top="0.75" bottom="0.75" header="0.3" footer="0.3"/>
  <pageSetup scale="68" orientation="landscape"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J42"/>
  <sheetViews>
    <sheetView topLeftCell="A7" zoomScale="85" zoomScaleNormal="85" workbookViewId="0">
      <selection activeCell="A7" sqref="A1:XFD1048576"/>
    </sheetView>
  </sheetViews>
  <sheetFormatPr defaultColWidth="8.88671875" defaultRowHeight="13.8" x14ac:dyDescent="0.25"/>
  <cols>
    <col min="1" max="1" width="8.88671875" style="91"/>
    <col min="2" max="2" width="16.6640625" style="91" customWidth="1"/>
    <col min="3" max="3" width="14.6640625" style="91" customWidth="1"/>
    <col min="4" max="4" width="6.109375" style="91" customWidth="1"/>
    <col min="5" max="5" width="7.88671875" style="91" customWidth="1"/>
    <col min="6" max="6" width="11.109375" style="91" customWidth="1"/>
    <col min="7" max="33" width="11.6640625" style="91" customWidth="1"/>
    <col min="34" max="34" width="11.88671875" style="91" customWidth="1"/>
    <col min="35" max="36" width="11.6640625" style="91" customWidth="1"/>
    <col min="37" max="16384" width="8.88671875" style="91"/>
  </cols>
  <sheetData>
    <row r="1" spans="1:36" ht="27.6" customHeight="1" x14ac:dyDescent="0.4">
      <c r="A1" s="385" t="s">
        <v>0</v>
      </c>
      <c r="B1" s="385"/>
      <c r="C1" s="383">
        <f>'Unit Information'!C1</f>
        <v>0</v>
      </c>
      <c r="D1" s="384"/>
      <c r="E1" s="384"/>
    </row>
    <row r="2" spans="1:36" ht="30" customHeight="1" x14ac:dyDescent="0.4">
      <c r="A2" s="192" t="s">
        <v>1</v>
      </c>
      <c r="B2" s="192"/>
      <c r="C2" s="194">
        <f>'Unit Information'!I1</f>
        <v>0</v>
      </c>
    </row>
    <row r="3" spans="1:36" ht="15.6" x14ac:dyDescent="0.3">
      <c r="A3" s="266" t="s">
        <v>363</v>
      </c>
      <c r="B3" s="266"/>
      <c r="C3" s="266"/>
      <c r="D3" s="266"/>
      <c r="E3" s="266"/>
      <c r="F3" s="266"/>
      <c r="G3" s="266"/>
      <c r="H3" s="266"/>
      <c r="I3" s="266"/>
      <c r="J3" s="266"/>
      <c r="K3" s="266"/>
      <c r="L3" s="266"/>
      <c r="M3" s="266"/>
      <c r="N3" s="266"/>
      <c r="O3" s="266"/>
      <c r="P3" s="266"/>
      <c r="Q3" s="266"/>
      <c r="R3" s="266"/>
      <c r="S3" s="266"/>
      <c r="T3" s="266"/>
      <c r="U3" s="266"/>
      <c r="V3" s="308"/>
      <c r="W3" s="308"/>
      <c r="X3" s="308"/>
      <c r="Y3" s="308"/>
      <c r="Z3" s="308"/>
    </row>
    <row r="4" spans="1:36" x14ac:dyDescent="0.25">
      <c r="A4" s="264" t="s">
        <v>3</v>
      </c>
      <c r="B4" s="264"/>
      <c r="C4" s="264"/>
      <c r="D4" s="264"/>
      <c r="E4" s="264"/>
      <c r="F4" s="264"/>
      <c r="G4" s="264"/>
      <c r="H4" s="264"/>
      <c r="I4" s="264"/>
      <c r="J4" s="264"/>
      <c r="K4" s="264"/>
      <c r="L4" s="264"/>
      <c r="M4" s="264"/>
      <c r="N4" s="264"/>
      <c r="O4" s="264"/>
      <c r="P4" s="264"/>
      <c r="Q4" s="264"/>
      <c r="R4" s="264"/>
      <c r="S4" s="264"/>
      <c r="T4" s="264"/>
      <c r="U4" s="264"/>
      <c r="V4" s="308"/>
      <c r="W4" s="308"/>
      <c r="X4" s="308"/>
      <c r="Y4" s="308"/>
      <c r="Z4" s="308"/>
    </row>
    <row r="5" spans="1:36" x14ac:dyDescent="0.25">
      <c r="A5" s="20"/>
      <c r="B5" s="20"/>
      <c r="C5" s="20"/>
      <c r="D5" s="20"/>
      <c r="E5" s="20"/>
      <c r="F5" s="20"/>
      <c r="G5" s="20"/>
      <c r="H5" s="20"/>
      <c r="I5" s="20"/>
      <c r="J5" s="20"/>
      <c r="K5" s="20"/>
      <c r="L5" s="20"/>
      <c r="M5" s="20"/>
      <c r="N5" s="20"/>
      <c r="O5" s="20"/>
      <c r="P5" s="20"/>
      <c r="Q5" s="20"/>
      <c r="R5" s="20"/>
      <c r="S5" s="20"/>
      <c r="T5" s="20"/>
      <c r="U5" s="20"/>
      <c r="V5" s="3"/>
      <c r="W5" s="3"/>
      <c r="X5" s="3"/>
      <c r="Y5" s="3"/>
      <c r="Z5" s="3"/>
    </row>
    <row r="6" spans="1:36" x14ac:dyDescent="0.25">
      <c r="A6" s="20"/>
      <c r="B6" s="20"/>
      <c r="C6" s="20"/>
      <c r="D6" s="20"/>
      <c r="E6" s="20"/>
      <c r="F6" s="20"/>
      <c r="G6" s="20"/>
      <c r="H6" s="20"/>
      <c r="I6" s="20"/>
      <c r="J6" s="20"/>
      <c r="K6" s="20"/>
      <c r="L6" s="20"/>
      <c r="M6" s="20"/>
      <c r="N6" s="20"/>
      <c r="O6" s="20"/>
      <c r="P6" s="20"/>
      <c r="Q6" s="20"/>
      <c r="R6" s="20"/>
      <c r="S6" s="20"/>
      <c r="T6" s="20"/>
      <c r="U6" s="20"/>
      <c r="V6" s="3"/>
      <c r="W6" s="3"/>
      <c r="X6" s="3"/>
      <c r="Y6" s="3"/>
      <c r="Z6" s="3"/>
    </row>
    <row r="7" spans="1:36" x14ac:dyDescent="0.25">
      <c r="A7" s="111"/>
      <c r="B7" s="111"/>
      <c r="C7" s="111"/>
      <c r="D7" s="18" t="s">
        <v>364</v>
      </c>
      <c r="E7" s="19">
        <v>0.02</v>
      </c>
      <c r="F7" s="111" t="s">
        <v>365</v>
      </c>
      <c r="G7" s="111" t="s">
        <v>366</v>
      </c>
      <c r="H7" s="111" t="s">
        <v>367</v>
      </c>
      <c r="I7" s="111" t="s">
        <v>368</v>
      </c>
      <c r="J7" s="111" t="s">
        <v>369</v>
      </c>
      <c r="K7" s="111" t="s">
        <v>370</v>
      </c>
      <c r="L7" s="111" t="s">
        <v>371</v>
      </c>
      <c r="M7" s="111" t="s">
        <v>372</v>
      </c>
      <c r="N7" s="111" t="s">
        <v>373</v>
      </c>
      <c r="O7" s="111" t="s">
        <v>374</v>
      </c>
      <c r="P7" s="111" t="s">
        <v>375</v>
      </c>
      <c r="Q7" s="111" t="s">
        <v>376</v>
      </c>
      <c r="R7" s="111" t="s">
        <v>377</v>
      </c>
      <c r="S7" s="111" t="s">
        <v>378</v>
      </c>
      <c r="T7" s="111" t="s">
        <v>379</v>
      </c>
      <c r="U7" s="111" t="s">
        <v>380</v>
      </c>
      <c r="V7" s="195" t="s">
        <v>381</v>
      </c>
      <c r="W7" s="195" t="s">
        <v>382</v>
      </c>
      <c r="X7" s="195" t="s">
        <v>383</v>
      </c>
      <c r="Y7" s="195" t="s">
        <v>384</v>
      </c>
      <c r="Z7" s="195" t="s">
        <v>385</v>
      </c>
      <c r="AA7" s="195" t="s">
        <v>416</v>
      </c>
      <c r="AB7" s="195" t="s">
        <v>417</v>
      </c>
      <c r="AC7" s="195" t="s">
        <v>418</v>
      </c>
      <c r="AD7" s="195" t="s">
        <v>419</v>
      </c>
      <c r="AE7" s="195" t="s">
        <v>420</v>
      </c>
      <c r="AF7" s="195" t="s">
        <v>421</v>
      </c>
      <c r="AG7" s="195" t="s">
        <v>422</v>
      </c>
      <c r="AH7" s="195" t="s">
        <v>423</v>
      </c>
      <c r="AI7" s="195" t="s">
        <v>424</v>
      </c>
      <c r="AJ7" s="195" t="s">
        <v>425</v>
      </c>
    </row>
    <row r="8" spans="1:36" x14ac:dyDescent="0.25">
      <c r="A8" s="3" t="s">
        <v>386</v>
      </c>
      <c r="B8" s="3"/>
      <c r="C8" s="3"/>
      <c r="D8" s="3"/>
      <c r="E8" s="3"/>
      <c r="F8" s="196">
        <f>'Unit Information'!D45</f>
        <v>0</v>
      </c>
      <c r="G8" s="196">
        <f>F8*12</f>
        <v>0</v>
      </c>
      <c r="H8" s="196">
        <f>G8*E7+G8</f>
        <v>0</v>
      </c>
      <c r="I8" s="196">
        <f>H8*E7+H8</f>
        <v>0</v>
      </c>
      <c r="J8" s="196">
        <f>I8*E7+I8</f>
        <v>0</v>
      </c>
      <c r="K8" s="196">
        <f>J8*E7+J8</f>
        <v>0</v>
      </c>
      <c r="L8" s="196">
        <f>K8*E7+K8</f>
        <v>0</v>
      </c>
      <c r="M8" s="196">
        <f>L8*E7+L8</f>
        <v>0</v>
      </c>
      <c r="N8" s="196">
        <f>M8*E7+M8</f>
        <v>0</v>
      </c>
      <c r="O8" s="196">
        <f>N8*E7+N8</f>
        <v>0</v>
      </c>
      <c r="P8" s="196">
        <f>O8*E7+O8</f>
        <v>0</v>
      </c>
      <c r="Q8" s="196">
        <f>P8*E7+P8</f>
        <v>0</v>
      </c>
      <c r="R8" s="196">
        <f>Q8*E7+Q8</f>
        <v>0</v>
      </c>
      <c r="S8" s="196">
        <f>R8*E7+R8</f>
        <v>0</v>
      </c>
      <c r="T8" s="196">
        <f>S8*E7+S8</f>
        <v>0</v>
      </c>
      <c r="U8" s="196">
        <f>T8*E7+T8</f>
        <v>0</v>
      </c>
      <c r="V8" s="196">
        <f>U8*E7+U8</f>
        <v>0</v>
      </c>
      <c r="W8" s="196">
        <f>V8*E7+V8</f>
        <v>0</v>
      </c>
      <c r="X8" s="196">
        <f>W8*E7+W8</f>
        <v>0</v>
      </c>
      <c r="Y8" s="196">
        <f>X8*E7+X8</f>
        <v>0</v>
      </c>
      <c r="Z8" s="196">
        <f>Y8*E7+Y8</f>
        <v>0</v>
      </c>
      <c r="AA8" s="196">
        <f>Z8*E7+Z8</f>
        <v>0</v>
      </c>
      <c r="AB8" s="196">
        <f>AA8*E7+AA8</f>
        <v>0</v>
      </c>
      <c r="AC8" s="196">
        <f>AB8*E7+AB8</f>
        <v>0</v>
      </c>
      <c r="AD8" s="196">
        <f>AC8*E7+AC8</f>
        <v>0</v>
      </c>
      <c r="AE8" s="196">
        <f>AD8*E7+AD8</f>
        <v>0</v>
      </c>
      <c r="AF8" s="196">
        <f>AE8*E7+AE8</f>
        <v>0</v>
      </c>
      <c r="AG8" s="196">
        <f>AF8*E7+AF8</f>
        <v>0</v>
      </c>
      <c r="AH8" s="196">
        <f>AG8*E7+AG8</f>
        <v>0</v>
      </c>
      <c r="AI8" s="196">
        <f>AH8*E7+AH8</f>
        <v>0</v>
      </c>
      <c r="AJ8" s="196">
        <f>AI8*E7+AI8</f>
        <v>0</v>
      </c>
    </row>
    <row r="9" spans="1:36" x14ac:dyDescent="0.25">
      <c r="A9" s="3" t="s">
        <v>387</v>
      </c>
      <c r="B9" s="3"/>
      <c r="C9" s="3"/>
      <c r="D9" s="3"/>
      <c r="E9" s="19">
        <v>7.0000000000000007E-2</v>
      </c>
      <c r="F9" s="196">
        <f>F8*E9*-1</f>
        <v>0</v>
      </c>
      <c r="G9" s="196">
        <f t="shared" ref="G9:G10" si="0">F9*12</f>
        <v>0</v>
      </c>
      <c r="H9" s="196">
        <f>-H8*$E9</f>
        <v>0</v>
      </c>
      <c r="I9" s="196">
        <f t="shared" ref="I9:Z9" si="1">-I8*$E9</f>
        <v>0</v>
      </c>
      <c r="J9" s="196">
        <f t="shared" si="1"/>
        <v>0</v>
      </c>
      <c r="K9" s="196">
        <f t="shared" si="1"/>
        <v>0</v>
      </c>
      <c r="L9" s="196">
        <f t="shared" si="1"/>
        <v>0</v>
      </c>
      <c r="M9" s="196">
        <f t="shared" si="1"/>
        <v>0</v>
      </c>
      <c r="N9" s="196">
        <f t="shared" si="1"/>
        <v>0</v>
      </c>
      <c r="O9" s="196">
        <f t="shared" si="1"/>
        <v>0</v>
      </c>
      <c r="P9" s="196">
        <f t="shared" si="1"/>
        <v>0</v>
      </c>
      <c r="Q9" s="196">
        <f t="shared" si="1"/>
        <v>0</v>
      </c>
      <c r="R9" s="196">
        <f t="shared" si="1"/>
        <v>0</v>
      </c>
      <c r="S9" s="196">
        <f t="shared" si="1"/>
        <v>0</v>
      </c>
      <c r="T9" s="196">
        <f t="shared" si="1"/>
        <v>0</v>
      </c>
      <c r="U9" s="196">
        <f t="shared" si="1"/>
        <v>0</v>
      </c>
      <c r="V9" s="196">
        <f t="shared" si="1"/>
        <v>0</v>
      </c>
      <c r="W9" s="196">
        <f t="shared" si="1"/>
        <v>0</v>
      </c>
      <c r="X9" s="196">
        <f t="shared" si="1"/>
        <v>0</v>
      </c>
      <c r="Y9" s="196">
        <f t="shared" si="1"/>
        <v>0</v>
      </c>
      <c r="Z9" s="196">
        <f t="shared" si="1"/>
        <v>0</v>
      </c>
      <c r="AA9" s="196">
        <f t="shared" ref="AA9:AJ9" si="2">-AA8*$E9</f>
        <v>0</v>
      </c>
      <c r="AB9" s="196">
        <f t="shared" si="2"/>
        <v>0</v>
      </c>
      <c r="AC9" s="196">
        <f t="shared" si="2"/>
        <v>0</v>
      </c>
      <c r="AD9" s="196">
        <f t="shared" si="2"/>
        <v>0</v>
      </c>
      <c r="AE9" s="196">
        <f t="shared" si="2"/>
        <v>0</v>
      </c>
      <c r="AF9" s="196">
        <f t="shared" si="2"/>
        <v>0</v>
      </c>
      <c r="AG9" s="196">
        <f t="shared" si="2"/>
        <v>0</v>
      </c>
      <c r="AH9" s="196">
        <f t="shared" si="2"/>
        <v>0</v>
      </c>
      <c r="AI9" s="196">
        <f t="shared" si="2"/>
        <v>0</v>
      </c>
      <c r="AJ9" s="196">
        <f t="shared" si="2"/>
        <v>0</v>
      </c>
    </row>
    <row r="10" spans="1:36" x14ac:dyDescent="0.25">
      <c r="A10" s="3" t="s">
        <v>388</v>
      </c>
      <c r="B10" s="3"/>
      <c r="C10" s="3"/>
      <c r="D10" s="3"/>
      <c r="E10" s="3"/>
      <c r="F10" s="196">
        <f>'Unit Information'!D48</f>
        <v>0</v>
      </c>
      <c r="G10" s="196">
        <f t="shared" si="0"/>
        <v>0</v>
      </c>
      <c r="H10" s="196">
        <f>G10*$E7+G10</f>
        <v>0</v>
      </c>
      <c r="I10" s="196">
        <f t="shared" ref="I10:Z10" si="3">H10*$E7+H10</f>
        <v>0</v>
      </c>
      <c r="J10" s="196">
        <f t="shared" si="3"/>
        <v>0</v>
      </c>
      <c r="K10" s="196">
        <f t="shared" si="3"/>
        <v>0</v>
      </c>
      <c r="L10" s="196">
        <f t="shared" si="3"/>
        <v>0</v>
      </c>
      <c r="M10" s="196">
        <f t="shared" si="3"/>
        <v>0</v>
      </c>
      <c r="N10" s="196">
        <f t="shared" si="3"/>
        <v>0</v>
      </c>
      <c r="O10" s="196">
        <f t="shared" si="3"/>
        <v>0</v>
      </c>
      <c r="P10" s="196">
        <f t="shared" si="3"/>
        <v>0</v>
      </c>
      <c r="Q10" s="196">
        <f t="shared" si="3"/>
        <v>0</v>
      </c>
      <c r="R10" s="196">
        <f t="shared" si="3"/>
        <v>0</v>
      </c>
      <c r="S10" s="196">
        <f t="shared" si="3"/>
        <v>0</v>
      </c>
      <c r="T10" s="196">
        <f t="shared" si="3"/>
        <v>0</v>
      </c>
      <c r="U10" s="196">
        <f t="shared" si="3"/>
        <v>0</v>
      </c>
      <c r="V10" s="196">
        <f t="shared" si="3"/>
        <v>0</v>
      </c>
      <c r="W10" s="196">
        <f t="shared" si="3"/>
        <v>0</v>
      </c>
      <c r="X10" s="196">
        <f t="shared" si="3"/>
        <v>0</v>
      </c>
      <c r="Y10" s="196">
        <f t="shared" si="3"/>
        <v>0</v>
      </c>
      <c r="Z10" s="196">
        <f t="shared" si="3"/>
        <v>0</v>
      </c>
      <c r="AA10" s="196">
        <f t="shared" ref="AA10" si="4">Z10*$E7+Z10</f>
        <v>0</v>
      </c>
      <c r="AB10" s="196">
        <f t="shared" ref="AB10" si="5">AA10*$E7+AA10</f>
        <v>0</v>
      </c>
      <c r="AC10" s="196">
        <f t="shared" ref="AC10" si="6">AB10*$E7+AB10</f>
        <v>0</v>
      </c>
      <c r="AD10" s="196">
        <f t="shared" ref="AD10" si="7">AC10*$E7+AC10</f>
        <v>0</v>
      </c>
      <c r="AE10" s="196">
        <f t="shared" ref="AE10" si="8">AD10*$E7+AD10</f>
        <v>0</v>
      </c>
      <c r="AF10" s="196">
        <f t="shared" ref="AF10" si="9">AE10*$E7+AE10</f>
        <v>0</v>
      </c>
      <c r="AG10" s="196">
        <f t="shared" ref="AG10" si="10">AF10*$E7+AF10</f>
        <v>0</v>
      </c>
      <c r="AH10" s="196">
        <f t="shared" ref="AH10" si="11">AG10*$E7+AG10</f>
        <v>0</v>
      </c>
      <c r="AI10" s="196">
        <f t="shared" ref="AI10" si="12">AH10*$E7+AH10</f>
        <v>0</v>
      </c>
      <c r="AJ10" s="196">
        <f t="shared" ref="AJ10" si="13">AI10*$E7+AI10</f>
        <v>0</v>
      </c>
    </row>
    <row r="11" spans="1:36" x14ac:dyDescent="0.25">
      <c r="A11" s="3"/>
      <c r="B11" s="3"/>
      <c r="C11" s="3"/>
      <c r="D11" s="3"/>
      <c r="E11" s="3"/>
      <c r="F11" s="197"/>
      <c r="G11" s="197"/>
      <c r="H11" s="197"/>
      <c r="I11" s="197"/>
      <c r="J11" s="197"/>
      <c r="K11" s="197"/>
      <c r="L11" s="197"/>
      <c r="M11" s="197"/>
      <c r="N11" s="197"/>
      <c r="O11" s="197"/>
      <c r="P11" s="197"/>
      <c r="Q11" s="197"/>
      <c r="R11" s="197"/>
      <c r="S11" s="197"/>
      <c r="T11" s="197"/>
      <c r="U11" s="197"/>
      <c r="V11" s="198"/>
      <c r="W11" s="198"/>
      <c r="X11" s="198"/>
      <c r="Y11" s="198"/>
      <c r="Z11" s="198"/>
      <c r="AA11" s="198"/>
      <c r="AB11" s="198"/>
      <c r="AC11" s="198"/>
      <c r="AD11" s="198"/>
      <c r="AE11" s="198"/>
      <c r="AF11" s="198"/>
      <c r="AG11" s="198"/>
      <c r="AH11" s="198"/>
      <c r="AI11" s="198"/>
      <c r="AJ11" s="198"/>
    </row>
    <row r="12" spans="1:36" ht="14.4" thickBot="1" x14ac:dyDescent="0.3">
      <c r="A12" s="21" t="s">
        <v>389</v>
      </c>
      <c r="B12" s="21"/>
      <c r="C12" s="21"/>
      <c r="D12" s="21"/>
      <c r="E12" s="46"/>
      <c r="F12" s="199">
        <f>SUM(F8:F11)</f>
        <v>0</v>
      </c>
      <c r="G12" s="199">
        <f>SUM(G8:G11)</f>
        <v>0</v>
      </c>
      <c r="H12" s="199">
        <f>SUM(H8:H11)</f>
        <v>0</v>
      </c>
      <c r="I12" s="199">
        <f t="shared" ref="I12:Z12" si="14">SUM(I8:I11)</f>
        <v>0</v>
      </c>
      <c r="J12" s="199">
        <f t="shared" si="14"/>
        <v>0</v>
      </c>
      <c r="K12" s="199">
        <f t="shared" si="14"/>
        <v>0</v>
      </c>
      <c r="L12" s="199">
        <f t="shared" si="14"/>
        <v>0</v>
      </c>
      <c r="M12" s="199">
        <f t="shared" si="14"/>
        <v>0</v>
      </c>
      <c r="N12" s="199">
        <f t="shared" si="14"/>
        <v>0</v>
      </c>
      <c r="O12" s="199">
        <f t="shared" si="14"/>
        <v>0</v>
      </c>
      <c r="P12" s="199">
        <f t="shared" si="14"/>
        <v>0</v>
      </c>
      <c r="Q12" s="199">
        <f t="shared" si="14"/>
        <v>0</v>
      </c>
      <c r="R12" s="199">
        <f t="shared" si="14"/>
        <v>0</v>
      </c>
      <c r="S12" s="199">
        <f t="shared" si="14"/>
        <v>0</v>
      </c>
      <c r="T12" s="199">
        <f t="shared" si="14"/>
        <v>0</v>
      </c>
      <c r="U12" s="199">
        <f t="shared" si="14"/>
        <v>0</v>
      </c>
      <c r="V12" s="199">
        <f t="shared" si="14"/>
        <v>0</v>
      </c>
      <c r="W12" s="199">
        <f t="shared" si="14"/>
        <v>0</v>
      </c>
      <c r="X12" s="199">
        <f t="shared" si="14"/>
        <v>0</v>
      </c>
      <c r="Y12" s="199">
        <f t="shared" si="14"/>
        <v>0</v>
      </c>
      <c r="Z12" s="199">
        <f t="shared" si="14"/>
        <v>0</v>
      </c>
      <c r="AA12" s="199">
        <f t="shared" ref="AA12:AJ12" si="15">SUM(AA8:AA11)</f>
        <v>0</v>
      </c>
      <c r="AB12" s="199">
        <f t="shared" si="15"/>
        <v>0</v>
      </c>
      <c r="AC12" s="199">
        <f t="shared" si="15"/>
        <v>0</v>
      </c>
      <c r="AD12" s="199">
        <f t="shared" si="15"/>
        <v>0</v>
      </c>
      <c r="AE12" s="199">
        <f t="shared" si="15"/>
        <v>0</v>
      </c>
      <c r="AF12" s="199">
        <f t="shared" si="15"/>
        <v>0</v>
      </c>
      <c r="AG12" s="199">
        <f t="shared" si="15"/>
        <v>0</v>
      </c>
      <c r="AH12" s="199">
        <f t="shared" si="15"/>
        <v>0</v>
      </c>
      <c r="AI12" s="199">
        <f t="shared" si="15"/>
        <v>0</v>
      </c>
      <c r="AJ12" s="199">
        <f t="shared" si="15"/>
        <v>0</v>
      </c>
    </row>
    <row r="13" spans="1:36" ht="14.4" thickTop="1" x14ac:dyDescent="0.25">
      <c r="A13" s="22"/>
      <c r="B13" s="22"/>
      <c r="C13" s="22"/>
      <c r="D13" s="22"/>
      <c r="E13" s="3"/>
      <c r="F13" s="3"/>
      <c r="G13" s="3"/>
      <c r="H13" s="3"/>
      <c r="I13" s="3"/>
      <c r="J13" s="3"/>
      <c r="K13" s="3"/>
      <c r="L13" s="3"/>
      <c r="M13" s="3"/>
      <c r="N13" s="3"/>
      <c r="O13" s="3"/>
      <c r="P13" s="3"/>
      <c r="Q13" s="3"/>
      <c r="R13" s="3"/>
      <c r="S13" s="3"/>
      <c r="T13" s="3"/>
      <c r="U13" s="3"/>
      <c r="V13" s="200"/>
      <c r="W13" s="200"/>
      <c r="X13" s="200"/>
      <c r="Y13" s="200"/>
      <c r="Z13" s="200"/>
      <c r="AA13" s="200"/>
      <c r="AB13" s="200"/>
      <c r="AC13" s="200"/>
      <c r="AD13" s="200"/>
      <c r="AE13" s="200"/>
      <c r="AF13" s="200"/>
      <c r="AG13" s="200"/>
      <c r="AH13" s="200"/>
      <c r="AI13" s="200"/>
      <c r="AJ13" s="200"/>
    </row>
    <row r="14" spans="1:36" x14ac:dyDescent="0.25">
      <c r="A14" s="111"/>
      <c r="B14" s="111"/>
      <c r="C14" s="111"/>
      <c r="D14" s="18" t="s">
        <v>390</v>
      </c>
      <c r="E14" s="19">
        <v>0.03</v>
      </c>
      <c r="F14" s="111" t="s">
        <v>365</v>
      </c>
      <c r="G14" s="111" t="s">
        <v>366</v>
      </c>
      <c r="H14" s="111" t="s">
        <v>367</v>
      </c>
      <c r="I14" s="111" t="s">
        <v>368</v>
      </c>
      <c r="J14" s="111" t="s">
        <v>369</v>
      </c>
      <c r="K14" s="111" t="s">
        <v>370</v>
      </c>
      <c r="L14" s="111" t="s">
        <v>371</v>
      </c>
      <c r="M14" s="111" t="s">
        <v>372</v>
      </c>
      <c r="N14" s="111" t="s">
        <v>373</v>
      </c>
      <c r="O14" s="111" t="s">
        <v>374</v>
      </c>
      <c r="P14" s="111" t="s">
        <v>375</v>
      </c>
      <c r="Q14" s="111" t="s">
        <v>376</v>
      </c>
      <c r="R14" s="111" t="s">
        <v>377</v>
      </c>
      <c r="S14" s="111" t="s">
        <v>378</v>
      </c>
      <c r="T14" s="111" t="s">
        <v>379</v>
      </c>
      <c r="U14" s="111" t="s">
        <v>380</v>
      </c>
      <c r="V14" s="195" t="s">
        <v>381</v>
      </c>
      <c r="W14" s="195" t="s">
        <v>382</v>
      </c>
      <c r="X14" s="195" t="s">
        <v>383</v>
      </c>
      <c r="Y14" s="195" t="s">
        <v>384</v>
      </c>
      <c r="Z14" s="195" t="s">
        <v>385</v>
      </c>
      <c r="AA14" s="195" t="s">
        <v>416</v>
      </c>
      <c r="AB14" s="195" t="s">
        <v>417</v>
      </c>
      <c r="AC14" s="195" t="s">
        <v>418</v>
      </c>
      <c r="AD14" s="195" t="s">
        <v>419</v>
      </c>
      <c r="AE14" s="195" t="s">
        <v>420</v>
      </c>
      <c r="AF14" s="195" t="s">
        <v>421</v>
      </c>
      <c r="AG14" s="195" t="s">
        <v>422</v>
      </c>
      <c r="AH14" s="195" t="s">
        <v>423</v>
      </c>
      <c r="AI14" s="195" t="s">
        <v>424</v>
      </c>
      <c r="AJ14" s="195" t="s">
        <v>425</v>
      </c>
    </row>
    <row r="15" spans="1:36" x14ac:dyDescent="0.25">
      <c r="A15" s="3" t="s">
        <v>391</v>
      </c>
      <c r="B15" s="3"/>
      <c r="C15" s="3"/>
      <c r="D15" s="3"/>
      <c r="E15" s="3"/>
      <c r="F15" s="196">
        <f>'Operating Expenses'!E13/12</f>
        <v>0</v>
      </c>
      <c r="G15" s="196">
        <f t="shared" ref="G15:G20" si="16">F15*12</f>
        <v>0</v>
      </c>
      <c r="H15" s="196">
        <f>G15*E14+G15</f>
        <v>0</v>
      </c>
      <c r="I15" s="196">
        <f>H15*E14+H15</f>
        <v>0</v>
      </c>
      <c r="J15" s="196">
        <f>I15*E14+I15</f>
        <v>0</v>
      </c>
      <c r="K15" s="196">
        <f>J15*E14+J15</f>
        <v>0</v>
      </c>
      <c r="L15" s="196">
        <f>K15*E14+K15</f>
        <v>0</v>
      </c>
      <c r="M15" s="196">
        <f>L15*E14+L15</f>
        <v>0</v>
      </c>
      <c r="N15" s="196">
        <f>M15*E14+M15</f>
        <v>0</v>
      </c>
      <c r="O15" s="196">
        <f>N15*E14+N15</f>
        <v>0</v>
      </c>
      <c r="P15" s="196">
        <f>O15*E14+O15</f>
        <v>0</v>
      </c>
      <c r="Q15" s="196">
        <f>P15*E14+P15</f>
        <v>0</v>
      </c>
      <c r="R15" s="196">
        <f>Q15*E14+Q15</f>
        <v>0</v>
      </c>
      <c r="S15" s="196">
        <f>R15*E14+R15</f>
        <v>0</v>
      </c>
      <c r="T15" s="196">
        <f>S15*E14+S15</f>
        <v>0</v>
      </c>
      <c r="U15" s="196">
        <f>T15*E14+T15</f>
        <v>0</v>
      </c>
      <c r="V15" s="201">
        <f>U15*E14+U15</f>
        <v>0</v>
      </c>
      <c r="W15" s="201">
        <f>V15*E14+V15</f>
        <v>0</v>
      </c>
      <c r="X15" s="201">
        <f>W15*E14+W15</f>
        <v>0</v>
      </c>
      <c r="Y15" s="201">
        <f>X15*E14+X15</f>
        <v>0</v>
      </c>
      <c r="Z15" s="201">
        <f>Y15*E14+Y15</f>
        <v>0</v>
      </c>
      <c r="AA15" s="201">
        <f>Z15*E14+Z15</f>
        <v>0</v>
      </c>
      <c r="AB15" s="201">
        <f>AA15*E14+AA15</f>
        <v>0</v>
      </c>
      <c r="AC15" s="201">
        <f>AB15*E14+AB15</f>
        <v>0</v>
      </c>
      <c r="AD15" s="201">
        <f>AC15*E14+AC15</f>
        <v>0</v>
      </c>
      <c r="AE15" s="201">
        <f>AD15*E14+AD15</f>
        <v>0</v>
      </c>
      <c r="AF15" s="201">
        <f>AE15*KE14+AE15</f>
        <v>0</v>
      </c>
      <c r="AG15" s="201">
        <f>AF15*E14+AF15</f>
        <v>0</v>
      </c>
      <c r="AH15" s="201">
        <f>AG15*E14+AG15</f>
        <v>0</v>
      </c>
      <c r="AI15" s="201">
        <f>AH15*E14+AH15</f>
        <v>0</v>
      </c>
      <c r="AJ15" s="201">
        <f>AI15*E14+AI15</f>
        <v>0</v>
      </c>
    </row>
    <row r="16" spans="1:36" x14ac:dyDescent="0.25">
      <c r="A16" s="3" t="s">
        <v>392</v>
      </c>
      <c r="B16" s="3"/>
      <c r="C16" s="18"/>
      <c r="D16" s="3"/>
      <c r="E16" s="3"/>
      <c r="F16" s="196">
        <f>'Operating Expenses'!E15/12</f>
        <v>0</v>
      </c>
      <c r="G16" s="196">
        <f t="shared" si="16"/>
        <v>0</v>
      </c>
      <c r="H16" s="196">
        <f>G16</f>
        <v>0</v>
      </c>
      <c r="I16" s="196">
        <f t="shared" ref="I16:Z16" si="17">H16</f>
        <v>0</v>
      </c>
      <c r="J16" s="196">
        <f t="shared" si="17"/>
        <v>0</v>
      </c>
      <c r="K16" s="196">
        <f t="shared" si="17"/>
        <v>0</v>
      </c>
      <c r="L16" s="196">
        <f t="shared" si="17"/>
        <v>0</v>
      </c>
      <c r="M16" s="196">
        <f t="shared" si="17"/>
        <v>0</v>
      </c>
      <c r="N16" s="196">
        <f t="shared" si="17"/>
        <v>0</v>
      </c>
      <c r="O16" s="196">
        <f t="shared" si="17"/>
        <v>0</v>
      </c>
      <c r="P16" s="196">
        <f t="shared" si="17"/>
        <v>0</v>
      </c>
      <c r="Q16" s="196">
        <f t="shared" si="17"/>
        <v>0</v>
      </c>
      <c r="R16" s="196">
        <f t="shared" si="17"/>
        <v>0</v>
      </c>
      <c r="S16" s="196">
        <f t="shared" si="17"/>
        <v>0</v>
      </c>
      <c r="T16" s="196">
        <f t="shared" si="17"/>
        <v>0</v>
      </c>
      <c r="U16" s="196">
        <f t="shared" si="17"/>
        <v>0</v>
      </c>
      <c r="V16" s="201">
        <f t="shared" si="17"/>
        <v>0</v>
      </c>
      <c r="W16" s="201">
        <f t="shared" si="17"/>
        <v>0</v>
      </c>
      <c r="X16" s="201">
        <f t="shared" si="17"/>
        <v>0</v>
      </c>
      <c r="Y16" s="201">
        <f t="shared" si="17"/>
        <v>0</v>
      </c>
      <c r="Z16" s="201">
        <f t="shared" si="17"/>
        <v>0</v>
      </c>
      <c r="AA16" s="201">
        <f t="shared" ref="AA16" si="18">Z16</f>
        <v>0</v>
      </c>
      <c r="AB16" s="201">
        <f t="shared" ref="AB16" si="19">AA16</f>
        <v>0</v>
      </c>
      <c r="AC16" s="201">
        <f t="shared" ref="AC16" si="20">AB16</f>
        <v>0</v>
      </c>
      <c r="AD16" s="201">
        <f t="shared" ref="AD16" si="21">AC16</f>
        <v>0</v>
      </c>
      <c r="AE16" s="201">
        <f t="shared" ref="AE16" si="22">AD16</f>
        <v>0</v>
      </c>
      <c r="AF16" s="201">
        <f t="shared" ref="AF16" si="23">AE16</f>
        <v>0</v>
      </c>
      <c r="AG16" s="201">
        <f t="shared" ref="AG16" si="24">AF16</f>
        <v>0</v>
      </c>
      <c r="AH16" s="201">
        <f t="shared" ref="AH16" si="25">AG16</f>
        <v>0</v>
      </c>
      <c r="AI16" s="201">
        <f t="shared" ref="AI16" si="26">AH16</f>
        <v>0</v>
      </c>
      <c r="AJ16" s="201">
        <f t="shared" ref="AJ16" si="27">AI16</f>
        <v>0</v>
      </c>
    </row>
    <row r="17" spans="1:36" x14ac:dyDescent="0.25">
      <c r="A17" s="3" t="s">
        <v>393</v>
      </c>
      <c r="B17" s="3"/>
      <c r="C17" s="18"/>
      <c r="D17" s="3"/>
      <c r="E17" s="3"/>
      <c r="F17" s="196">
        <f>'Operating Expenses'!E17/12</f>
        <v>0</v>
      </c>
      <c r="G17" s="196">
        <f>$F$17*12</f>
        <v>0</v>
      </c>
      <c r="H17" s="196">
        <f t="shared" ref="H17:L17" si="28">$F$17*12</f>
        <v>0</v>
      </c>
      <c r="I17" s="196">
        <f t="shared" si="28"/>
        <v>0</v>
      </c>
      <c r="J17" s="196">
        <f t="shared" si="28"/>
        <v>0</v>
      </c>
      <c r="K17" s="196">
        <f t="shared" si="28"/>
        <v>0</v>
      </c>
      <c r="L17" s="196">
        <f t="shared" si="28"/>
        <v>0</v>
      </c>
      <c r="M17" s="196"/>
      <c r="N17" s="196"/>
      <c r="O17" s="196"/>
      <c r="P17" s="196"/>
      <c r="Q17" s="196"/>
      <c r="R17" s="196"/>
      <c r="S17" s="196"/>
      <c r="T17" s="196"/>
      <c r="U17" s="196"/>
      <c r="V17" s="201"/>
      <c r="W17" s="201"/>
      <c r="X17" s="201"/>
      <c r="Y17" s="201"/>
      <c r="Z17" s="201"/>
      <c r="AA17" s="201"/>
      <c r="AB17" s="201"/>
      <c r="AC17" s="201"/>
      <c r="AD17" s="201"/>
      <c r="AE17" s="201"/>
      <c r="AF17" s="201"/>
      <c r="AG17" s="201"/>
      <c r="AH17" s="201"/>
      <c r="AI17" s="201"/>
      <c r="AJ17" s="201"/>
    </row>
    <row r="18" spans="1:36" x14ac:dyDescent="0.25">
      <c r="A18" s="3" t="s">
        <v>394</v>
      </c>
      <c r="B18" s="3"/>
      <c r="C18" s="3"/>
      <c r="D18" s="3"/>
      <c r="E18" s="3"/>
      <c r="F18" s="196">
        <f>'Operating Expenses'!E30/12</f>
        <v>0</v>
      </c>
      <c r="G18" s="196">
        <f t="shared" si="16"/>
        <v>0</v>
      </c>
      <c r="H18" s="196">
        <f>G18*E14+G18</f>
        <v>0</v>
      </c>
      <c r="I18" s="196">
        <f>H18*E14+H18</f>
        <v>0</v>
      </c>
      <c r="J18" s="196">
        <f>I18*E14+I18</f>
        <v>0</v>
      </c>
      <c r="K18" s="196">
        <f>J18*E14+J18</f>
        <v>0</v>
      </c>
      <c r="L18" s="196">
        <f>K18*E14+K18</f>
        <v>0</v>
      </c>
      <c r="M18" s="196">
        <f>L18*E14+L18</f>
        <v>0</v>
      </c>
      <c r="N18" s="196">
        <f>M18*E14+M18</f>
        <v>0</v>
      </c>
      <c r="O18" s="196">
        <f>N18*E14+N18</f>
        <v>0</v>
      </c>
      <c r="P18" s="196">
        <f>O18*E14+O18</f>
        <v>0</v>
      </c>
      <c r="Q18" s="196">
        <f>P18*E14+P18</f>
        <v>0</v>
      </c>
      <c r="R18" s="196">
        <f>Q18*E14+Q18</f>
        <v>0</v>
      </c>
      <c r="S18" s="196">
        <f>R18*E14+R18</f>
        <v>0</v>
      </c>
      <c r="T18" s="196">
        <f>S18*E14+S18</f>
        <v>0</v>
      </c>
      <c r="U18" s="196">
        <f>T18*E14+T18</f>
        <v>0</v>
      </c>
      <c r="V18" s="201">
        <f>U18*E14+U18</f>
        <v>0</v>
      </c>
      <c r="W18" s="201">
        <f>V18*E14+V18</f>
        <v>0</v>
      </c>
      <c r="X18" s="201">
        <f>W18*E14+W18</f>
        <v>0</v>
      </c>
      <c r="Y18" s="201">
        <f>X18*E14+X18</f>
        <v>0</v>
      </c>
      <c r="Z18" s="201">
        <f>Y18*E14+Y18</f>
        <v>0</v>
      </c>
      <c r="AA18" s="201">
        <f>Z18*E14+Z18</f>
        <v>0</v>
      </c>
      <c r="AB18" s="201">
        <f>AA18*E14+AA18</f>
        <v>0</v>
      </c>
      <c r="AC18" s="201">
        <f>AB18*E14+AB18</f>
        <v>0</v>
      </c>
      <c r="AD18" s="201">
        <f>AC18*E14+AC18</f>
        <v>0</v>
      </c>
      <c r="AE18" s="201">
        <f>AD18*E14+AD18</f>
        <v>0</v>
      </c>
      <c r="AF18" s="201">
        <f>AE18*E14+AE18</f>
        <v>0</v>
      </c>
      <c r="AG18" s="201">
        <f>AF18*E14+AF18</f>
        <v>0</v>
      </c>
      <c r="AH18" s="201">
        <f>AG18*E14+AG18</f>
        <v>0</v>
      </c>
      <c r="AI18" s="201">
        <f>AH18*E14+AH18</f>
        <v>0</v>
      </c>
      <c r="AJ18" s="201">
        <f>AI18*E14+AI18</f>
        <v>0</v>
      </c>
    </row>
    <row r="19" spans="1:36" x14ac:dyDescent="0.25">
      <c r="A19" s="3" t="s">
        <v>395</v>
      </c>
      <c r="B19" s="3"/>
      <c r="C19" s="3"/>
      <c r="D19" s="3"/>
      <c r="E19" s="3"/>
      <c r="F19" s="196">
        <f>'Operating Expenses'!E40/12</f>
        <v>0</v>
      </c>
      <c r="G19" s="196">
        <f t="shared" si="16"/>
        <v>0</v>
      </c>
      <c r="H19" s="196">
        <f>G19*E14+G19</f>
        <v>0</v>
      </c>
      <c r="I19" s="196">
        <f>H19*E14+H19</f>
        <v>0</v>
      </c>
      <c r="J19" s="196">
        <f>I19*E14+I19</f>
        <v>0</v>
      </c>
      <c r="K19" s="196">
        <f>J19*E14+J19</f>
        <v>0</v>
      </c>
      <c r="L19" s="196">
        <f>K19*E14+K19</f>
        <v>0</v>
      </c>
      <c r="M19" s="196">
        <f>L19*E14+L19</f>
        <v>0</v>
      </c>
      <c r="N19" s="196">
        <f>M19*E14+M19</f>
        <v>0</v>
      </c>
      <c r="O19" s="196">
        <f>N19*E14+N19</f>
        <v>0</v>
      </c>
      <c r="P19" s="196">
        <f>O19*E14+O19</f>
        <v>0</v>
      </c>
      <c r="Q19" s="196">
        <f>P19*E14+P19</f>
        <v>0</v>
      </c>
      <c r="R19" s="196">
        <f>Q19*E14+Q19</f>
        <v>0</v>
      </c>
      <c r="S19" s="196">
        <f>R19*E14+R19</f>
        <v>0</v>
      </c>
      <c r="T19" s="196">
        <f>S19*E14+S19</f>
        <v>0</v>
      </c>
      <c r="U19" s="196">
        <f>T19*E14+T19</f>
        <v>0</v>
      </c>
      <c r="V19" s="201">
        <f>U19*E14+U19</f>
        <v>0</v>
      </c>
      <c r="W19" s="201">
        <f>V19*E14+V19</f>
        <v>0</v>
      </c>
      <c r="X19" s="201">
        <f>W19*E14+W19</f>
        <v>0</v>
      </c>
      <c r="Y19" s="201">
        <f>X19*E14+X19</f>
        <v>0</v>
      </c>
      <c r="Z19" s="201">
        <f>Y19*E14+Y19</f>
        <v>0</v>
      </c>
      <c r="AA19" s="201">
        <f>Z19*E14+Z19</f>
        <v>0</v>
      </c>
      <c r="AB19" s="201">
        <f>AA19*E14+AA19</f>
        <v>0</v>
      </c>
      <c r="AC19" s="201">
        <f>AB19*E14+AB19</f>
        <v>0</v>
      </c>
      <c r="AD19" s="201">
        <f>AC19*E14+AC19</f>
        <v>0</v>
      </c>
      <c r="AE19" s="201">
        <f>AD19*E14+AD19</f>
        <v>0</v>
      </c>
      <c r="AF19" s="201">
        <f>AE19*E14+AE19</f>
        <v>0</v>
      </c>
      <c r="AG19" s="201">
        <f>AF19*E14+AF19</f>
        <v>0</v>
      </c>
      <c r="AH19" s="201">
        <f>AG19*E14+AG19</f>
        <v>0</v>
      </c>
      <c r="AI19" s="201">
        <f>AH19*E14+AH19</f>
        <v>0</v>
      </c>
      <c r="AJ19" s="201">
        <f>AI19*E14+AI19</f>
        <v>0</v>
      </c>
    </row>
    <row r="20" spans="1:36" x14ac:dyDescent="0.25">
      <c r="A20" s="3" t="s">
        <v>396</v>
      </c>
      <c r="B20" s="3"/>
      <c r="C20" s="3"/>
      <c r="D20" s="3"/>
      <c r="E20" s="3"/>
      <c r="F20" s="196">
        <f>'Operating Expenses'!E48/12</f>
        <v>0</v>
      </c>
      <c r="G20" s="196">
        <f t="shared" si="16"/>
        <v>0</v>
      </c>
      <c r="H20" s="196">
        <f>G20*E14+G20</f>
        <v>0</v>
      </c>
      <c r="I20" s="196">
        <f>H20*E14+H20</f>
        <v>0</v>
      </c>
      <c r="J20" s="196">
        <f>I20*E14+I20</f>
        <v>0</v>
      </c>
      <c r="K20" s="196">
        <f>J20*E14+J20</f>
        <v>0</v>
      </c>
      <c r="L20" s="196">
        <f>K20*E14+K20</f>
        <v>0</v>
      </c>
      <c r="M20" s="196">
        <f>L20*E14+L20</f>
        <v>0</v>
      </c>
      <c r="N20" s="196">
        <f>M20*E14+M20</f>
        <v>0</v>
      </c>
      <c r="O20" s="196">
        <f>N20*E14+N20</f>
        <v>0</v>
      </c>
      <c r="P20" s="196">
        <f>O20*E14+O20</f>
        <v>0</v>
      </c>
      <c r="Q20" s="196">
        <f>P20*E14+P20</f>
        <v>0</v>
      </c>
      <c r="R20" s="196">
        <f>Q20*E14+Q20</f>
        <v>0</v>
      </c>
      <c r="S20" s="196">
        <f>R20*E14+R20</f>
        <v>0</v>
      </c>
      <c r="T20" s="196">
        <f>S20*E14+S20</f>
        <v>0</v>
      </c>
      <c r="U20" s="196">
        <f>T20*E14+T20</f>
        <v>0</v>
      </c>
      <c r="V20" s="201">
        <f>U20*E14+U20</f>
        <v>0</v>
      </c>
      <c r="W20" s="201">
        <f>V20*E14+V20</f>
        <v>0</v>
      </c>
      <c r="X20" s="201">
        <f>W20*E14+W20</f>
        <v>0</v>
      </c>
      <c r="Y20" s="201">
        <f>X20*E14+X20</f>
        <v>0</v>
      </c>
      <c r="Z20" s="201">
        <f>Y20*E14+Y20</f>
        <v>0</v>
      </c>
      <c r="AA20" s="201">
        <f>Z20*E14+Z20</f>
        <v>0</v>
      </c>
      <c r="AB20" s="201">
        <f>AA20*E14+AA20</f>
        <v>0</v>
      </c>
      <c r="AC20" s="201">
        <f>AB20*E14+AB20</f>
        <v>0</v>
      </c>
      <c r="AD20" s="201">
        <f>AC20*E14+AC20</f>
        <v>0</v>
      </c>
      <c r="AE20" s="201">
        <f>AD20*E14+AD20</f>
        <v>0</v>
      </c>
      <c r="AF20" s="201">
        <f>AE20*E14+AE20</f>
        <v>0</v>
      </c>
      <c r="AG20" s="201">
        <f>AF20*E14+AF20</f>
        <v>0</v>
      </c>
      <c r="AH20" s="201">
        <f>AG20*E14+AG20</f>
        <v>0</v>
      </c>
      <c r="AI20" s="201">
        <f>AH20*E14+AH20</f>
        <v>0</v>
      </c>
      <c r="AJ20" s="201">
        <f>AI20*E14+AI20</f>
        <v>0</v>
      </c>
    </row>
    <row r="21" spans="1:36" x14ac:dyDescent="0.25">
      <c r="A21" s="3"/>
      <c r="B21" s="3"/>
      <c r="C21" s="3"/>
      <c r="D21" s="3"/>
      <c r="E21" s="3"/>
      <c r="F21" s="197"/>
      <c r="G21" s="197"/>
      <c r="H21" s="197"/>
      <c r="I21" s="197"/>
      <c r="J21" s="197"/>
      <c r="K21" s="197"/>
      <c r="L21" s="197"/>
      <c r="M21" s="197"/>
      <c r="N21" s="197"/>
      <c r="O21" s="197"/>
      <c r="P21" s="197"/>
      <c r="Q21" s="197"/>
      <c r="R21" s="197"/>
      <c r="S21" s="197"/>
      <c r="T21" s="197"/>
      <c r="U21" s="197"/>
      <c r="V21" s="198"/>
      <c r="W21" s="198"/>
      <c r="X21" s="198"/>
      <c r="Y21" s="198"/>
      <c r="Z21" s="198"/>
      <c r="AA21" s="198"/>
      <c r="AB21" s="198"/>
      <c r="AC21" s="198"/>
      <c r="AD21" s="198"/>
      <c r="AE21" s="198"/>
      <c r="AF21" s="198"/>
      <c r="AG21" s="198"/>
      <c r="AH21" s="198"/>
      <c r="AI21" s="198"/>
      <c r="AJ21" s="198"/>
    </row>
    <row r="22" spans="1:36" ht="14.4" thickBot="1" x14ac:dyDescent="0.3">
      <c r="A22" s="21" t="s">
        <v>397</v>
      </c>
      <c r="B22" s="21"/>
      <c r="C22" s="21"/>
      <c r="D22" s="21"/>
      <c r="E22" s="46"/>
      <c r="F22" s="199">
        <f>SUM(F15:F21)</f>
        <v>0</v>
      </c>
      <c r="G22" s="199">
        <f>SUM(G15:G21)</f>
        <v>0</v>
      </c>
      <c r="H22" s="199">
        <f>SUM(H15:H21)</f>
        <v>0</v>
      </c>
      <c r="I22" s="199">
        <f t="shared" ref="I22:Z22" si="29">SUM(I15:I21)</f>
        <v>0</v>
      </c>
      <c r="J22" s="199">
        <f t="shared" si="29"/>
        <v>0</v>
      </c>
      <c r="K22" s="199">
        <f t="shared" si="29"/>
        <v>0</v>
      </c>
      <c r="L22" s="199">
        <f t="shared" si="29"/>
        <v>0</v>
      </c>
      <c r="M22" s="199">
        <f t="shared" si="29"/>
        <v>0</v>
      </c>
      <c r="N22" s="199">
        <f t="shared" si="29"/>
        <v>0</v>
      </c>
      <c r="O22" s="199">
        <f t="shared" si="29"/>
        <v>0</v>
      </c>
      <c r="P22" s="199">
        <f t="shared" si="29"/>
        <v>0</v>
      </c>
      <c r="Q22" s="199">
        <f t="shared" si="29"/>
        <v>0</v>
      </c>
      <c r="R22" s="199">
        <f t="shared" si="29"/>
        <v>0</v>
      </c>
      <c r="S22" s="199">
        <f t="shared" si="29"/>
        <v>0</v>
      </c>
      <c r="T22" s="199">
        <f t="shared" si="29"/>
        <v>0</v>
      </c>
      <c r="U22" s="199">
        <f t="shared" si="29"/>
        <v>0</v>
      </c>
      <c r="V22" s="199">
        <f t="shared" si="29"/>
        <v>0</v>
      </c>
      <c r="W22" s="199">
        <f t="shared" si="29"/>
        <v>0</v>
      </c>
      <c r="X22" s="199">
        <f t="shared" si="29"/>
        <v>0</v>
      </c>
      <c r="Y22" s="199">
        <f t="shared" si="29"/>
        <v>0</v>
      </c>
      <c r="Z22" s="199">
        <f t="shared" si="29"/>
        <v>0</v>
      </c>
      <c r="AA22" s="199">
        <f t="shared" ref="AA22:AJ22" si="30">SUM(AA15:AA21)</f>
        <v>0</v>
      </c>
      <c r="AB22" s="199">
        <f t="shared" si="30"/>
        <v>0</v>
      </c>
      <c r="AC22" s="199">
        <f t="shared" si="30"/>
        <v>0</v>
      </c>
      <c r="AD22" s="199">
        <f t="shared" si="30"/>
        <v>0</v>
      </c>
      <c r="AE22" s="199">
        <f t="shared" si="30"/>
        <v>0</v>
      </c>
      <c r="AF22" s="199">
        <f t="shared" si="30"/>
        <v>0</v>
      </c>
      <c r="AG22" s="199">
        <f t="shared" si="30"/>
        <v>0</v>
      </c>
      <c r="AH22" s="199">
        <f t="shared" si="30"/>
        <v>0</v>
      </c>
      <c r="AI22" s="199">
        <f t="shared" si="30"/>
        <v>0</v>
      </c>
      <c r="AJ22" s="199">
        <f t="shared" si="30"/>
        <v>0</v>
      </c>
    </row>
    <row r="23" spans="1:36" ht="14.4" thickTop="1" x14ac:dyDescent="0.25">
      <c r="A23" s="3"/>
      <c r="B23" s="3"/>
      <c r="C23" s="3"/>
      <c r="D23" s="3"/>
      <c r="E23" s="3"/>
      <c r="F23" s="3"/>
      <c r="G23" s="3"/>
      <c r="H23" s="3"/>
      <c r="I23" s="3"/>
      <c r="J23" s="3"/>
      <c r="K23" s="3"/>
      <c r="L23" s="3"/>
      <c r="M23" s="3"/>
      <c r="N23" s="3"/>
      <c r="O23" s="3"/>
      <c r="P23" s="3"/>
      <c r="Q23" s="3"/>
      <c r="R23" s="3"/>
      <c r="S23" s="3"/>
      <c r="T23" s="3"/>
      <c r="U23" s="3"/>
      <c r="V23" s="200"/>
      <c r="W23" s="200"/>
      <c r="X23" s="200"/>
      <c r="Y23" s="200"/>
      <c r="Z23" s="200"/>
      <c r="AA23" s="200"/>
      <c r="AB23" s="200"/>
      <c r="AC23" s="200"/>
      <c r="AD23" s="200"/>
      <c r="AE23" s="200"/>
      <c r="AF23" s="200"/>
      <c r="AG23" s="200"/>
      <c r="AH23" s="200"/>
      <c r="AI23" s="200"/>
      <c r="AJ23" s="200"/>
    </row>
    <row r="24" spans="1:36" x14ac:dyDescent="0.25">
      <c r="A24" s="3" t="s">
        <v>398</v>
      </c>
      <c r="B24" s="3"/>
      <c r="C24" s="3"/>
      <c r="D24" s="3"/>
      <c r="E24" s="3"/>
      <c r="F24" s="196">
        <f>'Operating Expenses'!E52/12</f>
        <v>0</v>
      </c>
      <c r="G24" s="196">
        <f>F24*12</f>
        <v>0</v>
      </c>
      <c r="H24" s="196">
        <f>G24*E26+G24</f>
        <v>0</v>
      </c>
      <c r="I24" s="196">
        <f>H24*E26+H24</f>
        <v>0</v>
      </c>
      <c r="J24" s="196">
        <f>I24*E26+I24</f>
        <v>0</v>
      </c>
      <c r="K24" s="196">
        <f>J24*E26+J24</f>
        <v>0</v>
      </c>
      <c r="L24" s="196">
        <f>K24*E26+K24</f>
        <v>0</v>
      </c>
      <c r="M24" s="196">
        <f>L24*E26+L24</f>
        <v>0</v>
      </c>
      <c r="N24" s="196">
        <f>M24*E26+M24</f>
        <v>0</v>
      </c>
      <c r="O24" s="196">
        <f>N24*E26+N24</f>
        <v>0</v>
      </c>
      <c r="P24" s="196">
        <f>O24*E26+O24</f>
        <v>0</v>
      </c>
      <c r="Q24" s="196">
        <f>P24*E26+P24</f>
        <v>0</v>
      </c>
      <c r="R24" s="196">
        <f>Q24*E26+Q24</f>
        <v>0</v>
      </c>
      <c r="S24" s="196">
        <f>R24*E26+R24</f>
        <v>0</v>
      </c>
      <c r="T24" s="196">
        <f>S24*E26+S24</f>
        <v>0</v>
      </c>
      <c r="U24" s="196">
        <f>T24*E26+T24</f>
        <v>0</v>
      </c>
      <c r="V24" s="196">
        <f>U24*E26+U24</f>
        <v>0</v>
      </c>
      <c r="W24" s="196">
        <f>V24*E26+V24</f>
        <v>0</v>
      </c>
      <c r="X24" s="196">
        <f>W24*E26+W24</f>
        <v>0</v>
      </c>
      <c r="Y24" s="196">
        <f>X24*E26+X24</f>
        <v>0</v>
      </c>
      <c r="Z24" s="196">
        <f>Y24*E26+Y24</f>
        <v>0</v>
      </c>
      <c r="AA24" s="196">
        <f t="shared" ref="AA24:AJ24" si="31">Z24*F26+Z24</f>
        <v>0</v>
      </c>
      <c r="AB24" s="196">
        <f t="shared" si="31"/>
        <v>0</v>
      </c>
      <c r="AC24" s="196">
        <f t="shared" si="31"/>
        <v>0</v>
      </c>
      <c r="AD24" s="196">
        <f t="shared" si="31"/>
        <v>0</v>
      </c>
      <c r="AE24" s="196">
        <f t="shared" si="31"/>
        <v>0</v>
      </c>
      <c r="AF24" s="196">
        <f t="shared" si="31"/>
        <v>0</v>
      </c>
      <c r="AG24" s="196">
        <f t="shared" si="31"/>
        <v>0</v>
      </c>
      <c r="AH24" s="196">
        <f t="shared" si="31"/>
        <v>0</v>
      </c>
      <c r="AI24" s="196">
        <f t="shared" si="31"/>
        <v>0</v>
      </c>
      <c r="AJ24" s="196">
        <f t="shared" si="31"/>
        <v>0</v>
      </c>
    </row>
    <row r="25" spans="1:36" x14ac:dyDescent="0.25">
      <c r="A25" s="202" t="s">
        <v>399</v>
      </c>
      <c r="B25" s="203"/>
      <c r="C25" s="203"/>
      <c r="D25" s="203"/>
      <c r="E25" s="204" t="e">
        <f>G24/'Unit Information'!B40</f>
        <v>#DIV/0!</v>
      </c>
      <c r="F25" s="3"/>
      <c r="G25" s="3"/>
      <c r="H25" s="3"/>
      <c r="I25" s="3"/>
      <c r="J25" s="3"/>
      <c r="K25" s="3"/>
      <c r="L25" s="3"/>
      <c r="M25" s="3"/>
      <c r="N25" s="3"/>
      <c r="O25" s="3"/>
      <c r="P25" s="3"/>
      <c r="Q25" s="3"/>
      <c r="R25" s="3"/>
      <c r="S25" s="3"/>
      <c r="T25" s="3"/>
      <c r="U25" s="3"/>
      <c r="V25" s="200"/>
      <c r="W25" s="200"/>
      <c r="X25" s="200"/>
      <c r="Y25" s="200"/>
      <c r="Z25" s="200"/>
      <c r="AA25" s="200"/>
      <c r="AB25" s="200"/>
      <c r="AC25" s="200"/>
      <c r="AD25" s="200"/>
      <c r="AE25" s="200"/>
      <c r="AF25" s="200"/>
      <c r="AG25" s="200"/>
      <c r="AH25" s="200"/>
      <c r="AI25" s="200"/>
      <c r="AJ25" s="200"/>
    </row>
    <row r="26" spans="1:36" x14ac:dyDescent="0.25">
      <c r="A26" s="205" t="s">
        <v>400</v>
      </c>
      <c r="B26" s="164"/>
      <c r="C26" s="164"/>
      <c r="D26" s="164"/>
      <c r="E26" s="79">
        <v>0</v>
      </c>
      <c r="F26" s="3"/>
      <c r="G26" s="3"/>
      <c r="H26" s="3"/>
      <c r="I26" s="3"/>
      <c r="J26" s="3"/>
      <c r="K26" s="3"/>
      <c r="L26" s="3"/>
      <c r="M26" s="3"/>
      <c r="N26" s="3"/>
      <c r="O26" s="3"/>
      <c r="P26" s="3"/>
      <c r="Q26" s="3"/>
      <c r="R26" s="3"/>
      <c r="S26" s="3"/>
      <c r="T26" s="3"/>
      <c r="U26" s="3"/>
      <c r="V26" s="200"/>
      <c r="W26" s="200"/>
      <c r="X26" s="200"/>
      <c r="Y26" s="200"/>
      <c r="Z26" s="200"/>
      <c r="AA26" s="200"/>
      <c r="AB26" s="200"/>
      <c r="AC26" s="200"/>
      <c r="AD26" s="200"/>
      <c r="AE26" s="200"/>
      <c r="AF26" s="200"/>
      <c r="AG26" s="200"/>
      <c r="AH26" s="200"/>
      <c r="AI26" s="200"/>
      <c r="AJ26" s="200"/>
    </row>
    <row r="27" spans="1:36" x14ac:dyDescent="0.25">
      <c r="A27" s="3"/>
      <c r="B27" s="3"/>
      <c r="C27" s="3"/>
      <c r="D27" s="3"/>
      <c r="E27" s="3"/>
      <c r="F27" s="3"/>
      <c r="G27" s="3"/>
      <c r="H27" s="3"/>
      <c r="I27" s="3"/>
      <c r="J27" s="3"/>
      <c r="K27" s="3"/>
      <c r="L27" s="3"/>
      <c r="M27" s="3"/>
      <c r="N27" s="3"/>
      <c r="O27" s="3"/>
      <c r="P27" s="3"/>
      <c r="Q27" s="3"/>
      <c r="R27" s="3"/>
      <c r="S27" s="3"/>
      <c r="T27" s="3"/>
      <c r="U27" s="3"/>
      <c r="V27" s="200"/>
      <c r="W27" s="200"/>
      <c r="X27" s="200"/>
      <c r="Y27" s="200"/>
      <c r="Z27" s="200"/>
      <c r="AA27" s="200"/>
      <c r="AB27" s="200"/>
      <c r="AC27" s="200"/>
      <c r="AD27" s="200"/>
      <c r="AE27" s="200"/>
      <c r="AF27" s="200"/>
      <c r="AG27" s="200"/>
      <c r="AH27" s="200"/>
      <c r="AI27" s="200"/>
      <c r="AJ27" s="200"/>
    </row>
    <row r="28" spans="1:36" x14ac:dyDescent="0.25">
      <c r="A28" s="3" t="s">
        <v>401</v>
      </c>
      <c r="B28" s="3"/>
      <c r="C28" s="3"/>
      <c r="D28" s="3"/>
      <c r="E28" s="3"/>
      <c r="F28" s="196">
        <f>F12-(F22+F24)</f>
        <v>0</v>
      </c>
      <c r="G28" s="196">
        <f>G12-(G22+G24)</f>
        <v>0</v>
      </c>
      <c r="H28" s="196">
        <f>H12-(H22+H24)</f>
        <v>0</v>
      </c>
      <c r="I28" s="196">
        <f t="shared" ref="I28:Z28" si="32">I12-(I22+I24)</f>
        <v>0</v>
      </c>
      <c r="J28" s="196">
        <f t="shared" si="32"/>
        <v>0</v>
      </c>
      <c r="K28" s="196">
        <f t="shared" si="32"/>
        <v>0</v>
      </c>
      <c r="L28" s="196">
        <f t="shared" si="32"/>
        <v>0</v>
      </c>
      <c r="M28" s="196">
        <f t="shared" si="32"/>
        <v>0</v>
      </c>
      <c r="N28" s="196">
        <f t="shared" si="32"/>
        <v>0</v>
      </c>
      <c r="O28" s="196">
        <f t="shared" si="32"/>
        <v>0</v>
      </c>
      <c r="P28" s="196">
        <f t="shared" si="32"/>
        <v>0</v>
      </c>
      <c r="Q28" s="196">
        <f t="shared" si="32"/>
        <v>0</v>
      </c>
      <c r="R28" s="196">
        <f t="shared" si="32"/>
        <v>0</v>
      </c>
      <c r="S28" s="196">
        <f t="shared" si="32"/>
        <v>0</v>
      </c>
      <c r="T28" s="196">
        <f t="shared" si="32"/>
        <v>0</v>
      </c>
      <c r="U28" s="196">
        <f t="shared" si="32"/>
        <v>0</v>
      </c>
      <c r="V28" s="196">
        <f t="shared" si="32"/>
        <v>0</v>
      </c>
      <c r="W28" s="196">
        <f t="shared" si="32"/>
        <v>0</v>
      </c>
      <c r="X28" s="196">
        <f t="shared" si="32"/>
        <v>0</v>
      </c>
      <c r="Y28" s="196">
        <f t="shared" si="32"/>
        <v>0</v>
      </c>
      <c r="Z28" s="196">
        <f t="shared" si="32"/>
        <v>0</v>
      </c>
      <c r="AA28" s="196">
        <f t="shared" ref="AA28:AJ28" si="33">AA12-(AA22+AA24)</f>
        <v>0</v>
      </c>
      <c r="AB28" s="196">
        <f t="shared" si="33"/>
        <v>0</v>
      </c>
      <c r="AC28" s="196">
        <f t="shared" si="33"/>
        <v>0</v>
      </c>
      <c r="AD28" s="196">
        <f t="shared" si="33"/>
        <v>0</v>
      </c>
      <c r="AE28" s="196">
        <f t="shared" si="33"/>
        <v>0</v>
      </c>
      <c r="AF28" s="196">
        <f t="shared" si="33"/>
        <v>0</v>
      </c>
      <c r="AG28" s="196">
        <f t="shared" si="33"/>
        <v>0</v>
      </c>
      <c r="AH28" s="196">
        <f t="shared" si="33"/>
        <v>0</v>
      </c>
      <c r="AI28" s="196">
        <f t="shared" si="33"/>
        <v>0</v>
      </c>
      <c r="AJ28" s="196">
        <f t="shared" si="33"/>
        <v>0</v>
      </c>
    </row>
    <row r="29" spans="1:36" x14ac:dyDescent="0.25">
      <c r="A29" s="3"/>
      <c r="B29" s="3"/>
      <c r="C29" s="3"/>
      <c r="D29" s="3"/>
      <c r="E29" s="3"/>
      <c r="F29" s="3"/>
      <c r="G29" s="3"/>
      <c r="H29" s="3"/>
      <c r="I29" s="3"/>
      <c r="J29" s="3"/>
      <c r="K29" s="3"/>
      <c r="L29" s="3"/>
      <c r="M29" s="3"/>
      <c r="N29" s="3"/>
      <c r="O29" s="3"/>
      <c r="P29" s="3"/>
      <c r="Q29" s="3"/>
      <c r="R29" s="3"/>
      <c r="S29" s="3"/>
      <c r="T29" s="3"/>
      <c r="U29" s="3"/>
      <c r="V29" s="200"/>
      <c r="W29" s="200"/>
      <c r="X29" s="200"/>
      <c r="Y29" s="200"/>
      <c r="Z29" s="200"/>
      <c r="AA29" s="200"/>
      <c r="AB29" s="200"/>
      <c r="AC29" s="200"/>
      <c r="AD29" s="200"/>
      <c r="AE29" s="200"/>
      <c r="AF29" s="200"/>
      <c r="AG29" s="200"/>
      <c r="AH29" s="200"/>
      <c r="AI29" s="200"/>
      <c r="AJ29" s="200"/>
    </row>
    <row r="30" spans="1:36" ht="39.6" x14ac:dyDescent="0.25">
      <c r="A30" s="3" t="s">
        <v>402</v>
      </c>
      <c r="B30" s="3"/>
      <c r="C30" s="111" t="s">
        <v>403</v>
      </c>
      <c r="D30" s="111" t="s">
        <v>404</v>
      </c>
      <c r="E30" s="111" t="s">
        <v>405</v>
      </c>
      <c r="F30" s="206" t="s">
        <v>406</v>
      </c>
      <c r="G30" s="3"/>
      <c r="H30" s="3"/>
      <c r="I30" s="3"/>
      <c r="J30" s="3"/>
      <c r="K30" s="3"/>
      <c r="L30" s="3"/>
      <c r="M30" s="3"/>
      <c r="N30" s="3"/>
      <c r="O30" s="3"/>
      <c r="P30" s="3"/>
      <c r="Q30" s="3"/>
      <c r="R30" s="3"/>
      <c r="S30" s="3"/>
      <c r="T30" s="3"/>
      <c r="U30" s="3"/>
      <c r="V30" s="200"/>
      <c r="W30" s="200"/>
      <c r="X30" s="200"/>
      <c r="Y30" s="200"/>
      <c r="Z30" s="200"/>
      <c r="AA30" s="200"/>
      <c r="AB30" s="200"/>
      <c r="AC30" s="200"/>
      <c r="AD30" s="200"/>
      <c r="AE30" s="200"/>
      <c r="AF30" s="200"/>
      <c r="AG30" s="200"/>
      <c r="AH30" s="200"/>
      <c r="AI30" s="200"/>
      <c r="AJ30" s="200"/>
    </row>
    <row r="31" spans="1:36" x14ac:dyDescent="0.25">
      <c r="A31" s="3" t="s">
        <v>407</v>
      </c>
      <c r="B31" s="3"/>
      <c r="C31" s="207">
        <v>0</v>
      </c>
      <c r="D31" s="80">
        <v>0.06</v>
      </c>
      <c r="E31" s="208">
        <v>30</v>
      </c>
      <c r="F31" s="207"/>
      <c r="G31" s="196">
        <f>F31*12</f>
        <v>0</v>
      </c>
      <c r="H31" s="196">
        <f>G31</f>
        <v>0</v>
      </c>
      <c r="I31" s="196">
        <f t="shared" ref="I31:X34" si="34">H31</f>
        <v>0</v>
      </c>
      <c r="J31" s="196">
        <f t="shared" si="34"/>
        <v>0</v>
      </c>
      <c r="K31" s="196">
        <f t="shared" si="34"/>
        <v>0</v>
      </c>
      <c r="L31" s="196">
        <f t="shared" si="34"/>
        <v>0</v>
      </c>
      <c r="M31" s="196">
        <f t="shared" si="34"/>
        <v>0</v>
      </c>
      <c r="N31" s="196">
        <f t="shared" si="34"/>
        <v>0</v>
      </c>
      <c r="O31" s="196">
        <f t="shared" si="34"/>
        <v>0</v>
      </c>
      <c r="P31" s="196">
        <f t="shared" si="34"/>
        <v>0</v>
      </c>
      <c r="Q31" s="196">
        <f t="shared" si="34"/>
        <v>0</v>
      </c>
      <c r="R31" s="196">
        <f t="shared" si="34"/>
        <v>0</v>
      </c>
      <c r="S31" s="196">
        <f t="shared" si="34"/>
        <v>0</v>
      </c>
      <c r="T31" s="196">
        <f t="shared" si="34"/>
        <v>0</v>
      </c>
      <c r="U31" s="196">
        <f t="shared" si="34"/>
        <v>0</v>
      </c>
      <c r="V31" s="196">
        <f t="shared" si="34"/>
        <v>0</v>
      </c>
      <c r="W31" s="196">
        <f t="shared" si="34"/>
        <v>0</v>
      </c>
      <c r="X31" s="196">
        <f t="shared" si="34"/>
        <v>0</v>
      </c>
      <c r="Y31" s="196">
        <f t="shared" ref="Y31:Z34" si="35">X31</f>
        <v>0</v>
      </c>
      <c r="Z31" s="196">
        <f t="shared" si="35"/>
        <v>0</v>
      </c>
      <c r="AA31" s="196">
        <f t="shared" ref="AA31:AA34" si="36">Z31</f>
        <v>0</v>
      </c>
      <c r="AB31" s="196">
        <f t="shared" ref="AB31:AB34" si="37">AA31</f>
        <v>0</v>
      </c>
      <c r="AC31" s="196">
        <f t="shared" ref="AC31:AC34" si="38">AB31</f>
        <v>0</v>
      </c>
      <c r="AD31" s="196">
        <f t="shared" ref="AD31:AD34" si="39">AC31</f>
        <v>0</v>
      </c>
      <c r="AE31" s="196">
        <f t="shared" ref="AE31:AE34" si="40">AD31</f>
        <v>0</v>
      </c>
      <c r="AF31" s="196">
        <f t="shared" ref="AF31:AF34" si="41">AE31</f>
        <v>0</v>
      </c>
      <c r="AG31" s="196">
        <f t="shared" ref="AG31:AG34" si="42">AF31</f>
        <v>0</v>
      </c>
      <c r="AH31" s="196">
        <f t="shared" ref="AH31:AH34" si="43">AG31</f>
        <v>0</v>
      </c>
      <c r="AI31" s="196">
        <f t="shared" ref="AI31:AI34" si="44">AH31</f>
        <v>0</v>
      </c>
      <c r="AJ31" s="196">
        <f t="shared" ref="AJ31:AJ34" si="45">AI31</f>
        <v>0</v>
      </c>
    </row>
    <row r="32" spans="1:36" x14ac:dyDescent="0.25">
      <c r="A32" s="3" t="s">
        <v>408</v>
      </c>
      <c r="B32" s="3"/>
      <c r="C32" s="207">
        <v>0</v>
      </c>
      <c r="D32" s="209">
        <v>0.06</v>
      </c>
      <c r="E32" s="208">
        <v>30</v>
      </c>
      <c r="F32" s="207"/>
      <c r="G32" s="196">
        <f t="shared" ref="G32:G36" si="46">F32*12</f>
        <v>0</v>
      </c>
      <c r="H32" s="196">
        <f t="shared" ref="H32:H34" si="47">G32</f>
        <v>0</v>
      </c>
      <c r="I32" s="196">
        <f t="shared" si="34"/>
        <v>0</v>
      </c>
      <c r="J32" s="196">
        <f t="shared" si="34"/>
        <v>0</v>
      </c>
      <c r="K32" s="196">
        <f t="shared" si="34"/>
        <v>0</v>
      </c>
      <c r="L32" s="196">
        <f t="shared" si="34"/>
        <v>0</v>
      </c>
      <c r="M32" s="196">
        <f t="shared" si="34"/>
        <v>0</v>
      </c>
      <c r="N32" s="196">
        <f t="shared" si="34"/>
        <v>0</v>
      </c>
      <c r="O32" s="196">
        <f t="shared" si="34"/>
        <v>0</v>
      </c>
      <c r="P32" s="196">
        <f t="shared" si="34"/>
        <v>0</v>
      </c>
      <c r="Q32" s="196">
        <f t="shared" si="34"/>
        <v>0</v>
      </c>
      <c r="R32" s="196">
        <f t="shared" si="34"/>
        <v>0</v>
      </c>
      <c r="S32" s="196">
        <f t="shared" si="34"/>
        <v>0</v>
      </c>
      <c r="T32" s="196">
        <f t="shared" si="34"/>
        <v>0</v>
      </c>
      <c r="U32" s="196">
        <f t="shared" si="34"/>
        <v>0</v>
      </c>
      <c r="V32" s="196">
        <f t="shared" si="34"/>
        <v>0</v>
      </c>
      <c r="W32" s="196">
        <f t="shared" si="34"/>
        <v>0</v>
      </c>
      <c r="X32" s="196">
        <f t="shared" si="34"/>
        <v>0</v>
      </c>
      <c r="Y32" s="196">
        <f t="shared" si="35"/>
        <v>0</v>
      </c>
      <c r="Z32" s="196">
        <f t="shared" si="35"/>
        <v>0</v>
      </c>
      <c r="AA32" s="196">
        <f t="shared" si="36"/>
        <v>0</v>
      </c>
      <c r="AB32" s="196">
        <f t="shared" si="37"/>
        <v>0</v>
      </c>
      <c r="AC32" s="196">
        <f t="shared" si="38"/>
        <v>0</v>
      </c>
      <c r="AD32" s="196">
        <f t="shared" si="39"/>
        <v>0</v>
      </c>
      <c r="AE32" s="196">
        <f t="shared" si="40"/>
        <v>0</v>
      </c>
      <c r="AF32" s="196">
        <f t="shared" si="41"/>
        <v>0</v>
      </c>
      <c r="AG32" s="196">
        <f t="shared" si="42"/>
        <v>0</v>
      </c>
      <c r="AH32" s="196">
        <f t="shared" si="43"/>
        <v>0</v>
      </c>
      <c r="AI32" s="196">
        <f t="shared" si="44"/>
        <v>0</v>
      </c>
      <c r="AJ32" s="196">
        <f t="shared" si="45"/>
        <v>0</v>
      </c>
    </row>
    <row r="33" spans="1:36" x14ac:dyDescent="0.25">
      <c r="A33" s="3" t="s">
        <v>426</v>
      </c>
      <c r="B33" s="3"/>
      <c r="C33" s="207">
        <v>0</v>
      </c>
      <c r="D33" s="209">
        <v>0.06</v>
      </c>
      <c r="E33" s="208">
        <v>30</v>
      </c>
      <c r="F33" s="207"/>
      <c r="G33" s="196">
        <f t="shared" ref="G33" si="48">F33*12</f>
        <v>0</v>
      </c>
      <c r="H33" s="196">
        <f t="shared" ref="H33" si="49">G33</f>
        <v>0</v>
      </c>
      <c r="I33" s="196">
        <f t="shared" ref="I33" si="50">H33</f>
        <v>0</v>
      </c>
      <c r="J33" s="196">
        <f t="shared" ref="J33" si="51">I33</f>
        <v>0</v>
      </c>
      <c r="K33" s="196">
        <f t="shared" ref="K33" si="52">J33</f>
        <v>0</v>
      </c>
      <c r="L33" s="196">
        <f t="shared" ref="L33" si="53">K33</f>
        <v>0</v>
      </c>
      <c r="M33" s="196">
        <f t="shared" ref="M33" si="54">L33</f>
        <v>0</v>
      </c>
      <c r="N33" s="196">
        <f t="shared" ref="N33" si="55">M33</f>
        <v>0</v>
      </c>
      <c r="O33" s="196">
        <f t="shared" ref="O33" si="56">N33</f>
        <v>0</v>
      </c>
      <c r="P33" s="196">
        <f t="shared" ref="P33" si="57">O33</f>
        <v>0</v>
      </c>
      <c r="Q33" s="196">
        <f t="shared" ref="Q33" si="58">P33</f>
        <v>0</v>
      </c>
      <c r="R33" s="196">
        <f t="shared" ref="R33" si="59">Q33</f>
        <v>0</v>
      </c>
      <c r="S33" s="196">
        <f t="shared" ref="S33" si="60">R33</f>
        <v>0</v>
      </c>
      <c r="T33" s="196">
        <f t="shared" ref="T33" si="61">S33</f>
        <v>0</v>
      </c>
      <c r="U33" s="196">
        <f t="shared" ref="U33" si="62">T33</f>
        <v>0</v>
      </c>
      <c r="V33" s="196">
        <f t="shared" ref="V33" si="63">U33</f>
        <v>0</v>
      </c>
      <c r="W33" s="196">
        <f t="shared" ref="W33" si="64">V33</f>
        <v>0</v>
      </c>
      <c r="X33" s="196">
        <f t="shared" ref="X33" si="65">W33</f>
        <v>0</v>
      </c>
      <c r="Y33" s="196">
        <f t="shared" ref="Y33" si="66">X33</f>
        <v>0</v>
      </c>
      <c r="Z33" s="196">
        <f t="shared" ref="Z33" si="67">Y33</f>
        <v>0</v>
      </c>
      <c r="AA33" s="196">
        <f t="shared" si="36"/>
        <v>0</v>
      </c>
      <c r="AB33" s="196">
        <f t="shared" si="37"/>
        <v>0</v>
      </c>
      <c r="AC33" s="196">
        <f t="shared" si="38"/>
        <v>0</v>
      </c>
      <c r="AD33" s="196">
        <f t="shared" si="39"/>
        <v>0</v>
      </c>
      <c r="AE33" s="196">
        <f t="shared" si="40"/>
        <v>0</v>
      </c>
      <c r="AF33" s="196">
        <f t="shared" si="41"/>
        <v>0</v>
      </c>
      <c r="AG33" s="196">
        <f t="shared" si="42"/>
        <v>0</v>
      </c>
      <c r="AH33" s="196">
        <f t="shared" si="43"/>
        <v>0</v>
      </c>
      <c r="AI33" s="196">
        <f t="shared" si="44"/>
        <v>0</v>
      </c>
      <c r="AJ33" s="196">
        <f t="shared" si="45"/>
        <v>0</v>
      </c>
    </row>
    <row r="34" spans="1:36" x14ac:dyDescent="0.25">
      <c r="A34" s="3" t="s">
        <v>409</v>
      </c>
      <c r="B34" s="3"/>
      <c r="C34" s="207">
        <v>0</v>
      </c>
      <c r="D34" s="209">
        <v>0.06</v>
      </c>
      <c r="E34" s="208">
        <v>30</v>
      </c>
      <c r="F34" s="207"/>
      <c r="G34" s="196">
        <f t="shared" si="46"/>
        <v>0</v>
      </c>
      <c r="H34" s="196">
        <f t="shared" si="47"/>
        <v>0</v>
      </c>
      <c r="I34" s="196">
        <f t="shared" si="34"/>
        <v>0</v>
      </c>
      <c r="J34" s="196">
        <f t="shared" si="34"/>
        <v>0</v>
      </c>
      <c r="K34" s="196">
        <f t="shared" si="34"/>
        <v>0</v>
      </c>
      <c r="L34" s="196">
        <f t="shared" si="34"/>
        <v>0</v>
      </c>
      <c r="M34" s="196">
        <f t="shared" si="34"/>
        <v>0</v>
      </c>
      <c r="N34" s="196">
        <f t="shared" si="34"/>
        <v>0</v>
      </c>
      <c r="O34" s="196">
        <f t="shared" si="34"/>
        <v>0</v>
      </c>
      <c r="P34" s="196">
        <f t="shared" si="34"/>
        <v>0</v>
      </c>
      <c r="Q34" s="196">
        <f t="shared" si="34"/>
        <v>0</v>
      </c>
      <c r="R34" s="196">
        <f t="shared" si="34"/>
        <v>0</v>
      </c>
      <c r="S34" s="196">
        <f t="shared" si="34"/>
        <v>0</v>
      </c>
      <c r="T34" s="196">
        <f t="shared" si="34"/>
        <v>0</v>
      </c>
      <c r="U34" s="196">
        <f t="shared" si="34"/>
        <v>0</v>
      </c>
      <c r="V34" s="196">
        <f t="shared" si="34"/>
        <v>0</v>
      </c>
      <c r="W34" s="196">
        <f t="shared" si="34"/>
        <v>0</v>
      </c>
      <c r="X34" s="196">
        <f t="shared" si="34"/>
        <v>0</v>
      </c>
      <c r="Y34" s="196">
        <f t="shared" si="35"/>
        <v>0</v>
      </c>
      <c r="Z34" s="196">
        <f t="shared" si="35"/>
        <v>0</v>
      </c>
      <c r="AA34" s="196">
        <f t="shared" si="36"/>
        <v>0</v>
      </c>
      <c r="AB34" s="196">
        <f t="shared" si="37"/>
        <v>0</v>
      </c>
      <c r="AC34" s="196">
        <f t="shared" si="38"/>
        <v>0</v>
      </c>
      <c r="AD34" s="196">
        <f t="shared" si="39"/>
        <v>0</v>
      </c>
      <c r="AE34" s="196">
        <f t="shared" si="40"/>
        <v>0</v>
      </c>
      <c r="AF34" s="196">
        <f t="shared" si="41"/>
        <v>0</v>
      </c>
      <c r="AG34" s="196">
        <f t="shared" si="42"/>
        <v>0</v>
      </c>
      <c r="AH34" s="196">
        <f t="shared" si="43"/>
        <v>0</v>
      </c>
      <c r="AI34" s="196">
        <f t="shared" si="44"/>
        <v>0</v>
      </c>
      <c r="AJ34" s="196">
        <f t="shared" si="45"/>
        <v>0</v>
      </c>
    </row>
    <row r="35" spans="1:36" x14ac:dyDescent="0.25">
      <c r="A35" s="3" t="s">
        <v>410</v>
      </c>
      <c r="B35" s="3"/>
      <c r="C35" s="198"/>
      <c r="D35" s="210"/>
      <c r="E35" s="211"/>
      <c r="F35" s="197"/>
      <c r="G35" s="197"/>
      <c r="H35" s="197"/>
      <c r="I35" s="197"/>
      <c r="J35" s="197"/>
      <c r="K35" s="197"/>
      <c r="L35" s="197"/>
      <c r="M35" s="197"/>
      <c r="N35" s="197"/>
      <c r="O35" s="197"/>
      <c r="P35" s="197"/>
      <c r="Q35" s="197"/>
      <c r="R35" s="197"/>
      <c r="S35" s="197"/>
      <c r="T35" s="197"/>
      <c r="U35" s="197"/>
      <c r="V35" s="198"/>
      <c r="W35" s="198"/>
      <c r="X35" s="198"/>
      <c r="Y35" s="198"/>
      <c r="Z35" s="198"/>
      <c r="AA35" s="198"/>
      <c r="AB35" s="198"/>
      <c r="AC35" s="198"/>
      <c r="AD35" s="198"/>
      <c r="AE35" s="198"/>
      <c r="AF35" s="198"/>
      <c r="AG35" s="198"/>
      <c r="AH35" s="198"/>
      <c r="AI35" s="198"/>
      <c r="AJ35" s="198"/>
    </row>
    <row r="36" spans="1:36" x14ac:dyDescent="0.25">
      <c r="A36" s="212"/>
      <c r="B36" s="212"/>
      <c r="C36" s="207">
        <v>0</v>
      </c>
      <c r="D36" s="209">
        <v>0.06</v>
      </c>
      <c r="E36" s="208">
        <v>30</v>
      </c>
      <c r="F36" s="207"/>
      <c r="G36" s="196">
        <f t="shared" si="46"/>
        <v>0</v>
      </c>
      <c r="H36" s="196">
        <f>G36</f>
        <v>0</v>
      </c>
      <c r="I36" s="196">
        <f t="shared" ref="I36:Z36" si="68">H36</f>
        <v>0</v>
      </c>
      <c r="J36" s="196">
        <f t="shared" si="68"/>
        <v>0</v>
      </c>
      <c r="K36" s="196">
        <f t="shared" si="68"/>
        <v>0</v>
      </c>
      <c r="L36" s="196">
        <f t="shared" si="68"/>
        <v>0</v>
      </c>
      <c r="M36" s="196">
        <f t="shared" si="68"/>
        <v>0</v>
      </c>
      <c r="N36" s="196">
        <f t="shared" si="68"/>
        <v>0</v>
      </c>
      <c r="O36" s="196">
        <f t="shared" si="68"/>
        <v>0</v>
      </c>
      <c r="P36" s="196">
        <f t="shared" si="68"/>
        <v>0</v>
      </c>
      <c r="Q36" s="196">
        <f t="shared" si="68"/>
        <v>0</v>
      </c>
      <c r="R36" s="196">
        <f t="shared" si="68"/>
        <v>0</v>
      </c>
      <c r="S36" s="196">
        <f t="shared" si="68"/>
        <v>0</v>
      </c>
      <c r="T36" s="196">
        <f t="shared" si="68"/>
        <v>0</v>
      </c>
      <c r="U36" s="196">
        <f t="shared" si="68"/>
        <v>0</v>
      </c>
      <c r="V36" s="196">
        <f t="shared" si="68"/>
        <v>0</v>
      </c>
      <c r="W36" s="196">
        <f t="shared" si="68"/>
        <v>0</v>
      </c>
      <c r="X36" s="196">
        <f t="shared" si="68"/>
        <v>0</v>
      </c>
      <c r="Y36" s="196">
        <f t="shared" si="68"/>
        <v>0</v>
      </c>
      <c r="Z36" s="196">
        <f t="shared" si="68"/>
        <v>0</v>
      </c>
      <c r="AA36" s="196">
        <f t="shared" ref="AA36" si="69">Z36</f>
        <v>0</v>
      </c>
      <c r="AB36" s="196">
        <f t="shared" ref="AB36" si="70">AA36</f>
        <v>0</v>
      </c>
      <c r="AC36" s="196">
        <f t="shared" ref="AC36" si="71">AB36</f>
        <v>0</v>
      </c>
      <c r="AD36" s="196">
        <f t="shared" ref="AD36" si="72">AC36</f>
        <v>0</v>
      </c>
      <c r="AE36" s="196">
        <f t="shared" ref="AE36" si="73">AD36</f>
        <v>0</v>
      </c>
      <c r="AF36" s="196">
        <f t="shared" ref="AF36" si="74">AE36</f>
        <v>0</v>
      </c>
      <c r="AG36" s="196">
        <f t="shared" ref="AG36" si="75">AF36</f>
        <v>0</v>
      </c>
      <c r="AH36" s="196">
        <f t="shared" ref="AH36" si="76">AG36</f>
        <v>0</v>
      </c>
      <c r="AI36" s="196">
        <f t="shared" ref="AI36" si="77">AH36</f>
        <v>0</v>
      </c>
      <c r="AJ36" s="196">
        <f t="shared" ref="AJ36" si="78">AI36</f>
        <v>0</v>
      </c>
    </row>
    <row r="37" spans="1:36" x14ac:dyDescent="0.25">
      <c r="A37" s="3"/>
      <c r="B37" s="3"/>
      <c r="C37" s="3"/>
      <c r="D37" s="3"/>
      <c r="E37" s="3"/>
      <c r="F37" s="197"/>
      <c r="G37" s="197"/>
      <c r="H37" s="197"/>
      <c r="I37" s="197"/>
      <c r="J37" s="197"/>
      <c r="K37" s="197"/>
      <c r="L37" s="197"/>
      <c r="M37" s="197"/>
      <c r="N37" s="197"/>
      <c r="O37" s="197"/>
      <c r="P37" s="197"/>
      <c r="Q37" s="197"/>
      <c r="R37" s="197"/>
      <c r="S37" s="197"/>
      <c r="T37" s="197"/>
      <c r="U37" s="197"/>
      <c r="V37" s="198"/>
      <c r="W37" s="198"/>
      <c r="X37" s="198"/>
      <c r="Y37" s="198"/>
      <c r="Z37" s="198"/>
      <c r="AA37" s="198"/>
      <c r="AB37" s="198"/>
      <c r="AC37" s="198"/>
      <c r="AD37" s="198"/>
      <c r="AE37" s="198"/>
      <c r="AF37" s="198"/>
      <c r="AG37" s="198"/>
      <c r="AH37" s="198"/>
      <c r="AI37" s="198"/>
      <c r="AJ37" s="198"/>
    </row>
    <row r="38" spans="1:36" x14ac:dyDescent="0.25">
      <c r="A38" s="213" t="s">
        <v>411</v>
      </c>
      <c r="B38" s="213"/>
      <c r="C38" s="213"/>
      <c r="D38" s="213"/>
      <c r="E38" s="213"/>
      <c r="F38" s="214">
        <f>SUM(F31:F36)</f>
        <v>0</v>
      </c>
      <c r="G38" s="214">
        <f>SUM(G31:G36)</f>
        <v>0</v>
      </c>
      <c r="H38" s="214">
        <f>SUM(H31:H36)</f>
        <v>0</v>
      </c>
      <c r="I38" s="214">
        <f t="shared" ref="I38:Z38" si="79">SUM(I31:I36)</f>
        <v>0</v>
      </c>
      <c r="J38" s="214">
        <f t="shared" si="79"/>
        <v>0</v>
      </c>
      <c r="K38" s="214">
        <f t="shared" si="79"/>
        <v>0</v>
      </c>
      <c r="L38" s="214">
        <f t="shared" si="79"/>
        <v>0</v>
      </c>
      <c r="M38" s="214">
        <f t="shared" si="79"/>
        <v>0</v>
      </c>
      <c r="N38" s="214">
        <f t="shared" si="79"/>
        <v>0</v>
      </c>
      <c r="O38" s="214">
        <f t="shared" si="79"/>
        <v>0</v>
      </c>
      <c r="P38" s="214">
        <f t="shared" si="79"/>
        <v>0</v>
      </c>
      <c r="Q38" s="214">
        <f t="shared" si="79"/>
        <v>0</v>
      </c>
      <c r="R38" s="214">
        <f t="shared" si="79"/>
        <v>0</v>
      </c>
      <c r="S38" s="214">
        <f t="shared" si="79"/>
        <v>0</v>
      </c>
      <c r="T38" s="214">
        <f t="shared" si="79"/>
        <v>0</v>
      </c>
      <c r="U38" s="214">
        <f t="shared" si="79"/>
        <v>0</v>
      </c>
      <c r="V38" s="214">
        <f t="shared" si="79"/>
        <v>0</v>
      </c>
      <c r="W38" s="214">
        <f t="shared" si="79"/>
        <v>0</v>
      </c>
      <c r="X38" s="214">
        <f t="shared" si="79"/>
        <v>0</v>
      </c>
      <c r="Y38" s="214">
        <f t="shared" si="79"/>
        <v>0</v>
      </c>
      <c r="Z38" s="214">
        <f t="shared" si="79"/>
        <v>0</v>
      </c>
      <c r="AA38" s="214">
        <f t="shared" ref="AA38:AJ38" si="80">SUM(AA31:AA36)</f>
        <v>0</v>
      </c>
      <c r="AB38" s="214">
        <f t="shared" si="80"/>
        <v>0</v>
      </c>
      <c r="AC38" s="214">
        <f t="shared" si="80"/>
        <v>0</v>
      </c>
      <c r="AD38" s="214">
        <f t="shared" si="80"/>
        <v>0</v>
      </c>
      <c r="AE38" s="214">
        <f t="shared" si="80"/>
        <v>0</v>
      </c>
      <c r="AF38" s="214">
        <f t="shared" si="80"/>
        <v>0</v>
      </c>
      <c r="AG38" s="214">
        <f t="shared" si="80"/>
        <v>0</v>
      </c>
      <c r="AH38" s="214">
        <f t="shared" si="80"/>
        <v>0</v>
      </c>
      <c r="AI38" s="214">
        <f t="shared" si="80"/>
        <v>0</v>
      </c>
      <c r="AJ38" s="214">
        <f t="shared" si="80"/>
        <v>0</v>
      </c>
    </row>
    <row r="39" spans="1:36" x14ac:dyDescent="0.25">
      <c r="A39" s="3"/>
      <c r="B39" s="3"/>
      <c r="C39" s="3"/>
      <c r="D39" s="3"/>
      <c r="E39" s="3"/>
      <c r="F39" s="197"/>
      <c r="G39" s="197"/>
      <c r="H39" s="197"/>
      <c r="I39" s="197"/>
      <c r="J39" s="197"/>
      <c r="K39" s="197"/>
      <c r="L39" s="197"/>
      <c r="M39" s="197"/>
      <c r="N39" s="197"/>
      <c r="O39" s="197"/>
      <c r="P39" s="197"/>
      <c r="Q39" s="197"/>
      <c r="R39" s="197"/>
      <c r="S39" s="197"/>
      <c r="T39" s="197"/>
      <c r="U39" s="197"/>
      <c r="V39" s="198"/>
      <c r="W39" s="198"/>
      <c r="X39" s="198"/>
      <c r="Y39" s="198"/>
      <c r="Z39" s="198"/>
      <c r="AA39" s="198"/>
      <c r="AB39" s="198"/>
      <c r="AC39" s="198"/>
      <c r="AD39" s="198"/>
      <c r="AE39" s="198"/>
      <c r="AF39" s="198"/>
      <c r="AG39" s="198"/>
      <c r="AH39" s="198"/>
      <c r="AI39" s="198"/>
      <c r="AJ39" s="198"/>
    </row>
    <row r="40" spans="1:36" ht="14.4" thickBot="1" x14ac:dyDescent="0.3">
      <c r="A40" s="46" t="s">
        <v>412</v>
      </c>
      <c r="B40" s="46"/>
      <c r="C40" s="46"/>
      <c r="D40" s="46"/>
      <c r="E40" s="46"/>
      <c r="F40" s="199">
        <f>F28-F38</f>
        <v>0</v>
      </c>
      <c r="G40" s="199">
        <f>G28-G38</f>
        <v>0</v>
      </c>
      <c r="H40" s="199">
        <f>H28-H38</f>
        <v>0</v>
      </c>
      <c r="I40" s="199">
        <f t="shared" ref="I40:Z40" si="81">I28-I38</f>
        <v>0</v>
      </c>
      <c r="J40" s="199">
        <f t="shared" si="81"/>
        <v>0</v>
      </c>
      <c r="K40" s="199">
        <f t="shared" si="81"/>
        <v>0</v>
      </c>
      <c r="L40" s="199">
        <f t="shared" si="81"/>
        <v>0</v>
      </c>
      <c r="M40" s="199">
        <f t="shared" si="81"/>
        <v>0</v>
      </c>
      <c r="N40" s="199">
        <f t="shared" si="81"/>
        <v>0</v>
      </c>
      <c r="O40" s="199">
        <f t="shared" si="81"/>
        <v>0</v>
      </c>
      <c r="P40" s="199">
        <f t="shared" si="81"/>
        <v>0</v>
      </c>
      <c r="Q40" s="199">
        <f t="shared" si="81"/>
        <v>0</v>
      </c>
      <c r="R40" s="199">
        <f t="shared" si="81"/>
        <v>0</v>
      </c>
      <c r="S40" s="199">
        <f t="shared" si="81"/>
        <v>0</v>
      </c>
      <c r="T40" s="199">
        <f t="shared" si="81"/>
        <v>0</v>
      </c>
      <c r="U40" s="199">
        <f t="shared" si="81"/>
        <v>0</v>
      </c>
      <c r="V40" s="199">
        <f t="shared" si="81"/>
        <v>0</v>
      </c>
      <c r="W40" s="199">
        <f t="shared" si="81"/>
        <v>0</v>
      </c>
      <c r="X40" s="199">
        <f t="shared" si="81"/>
        <v>0</v>
      </c>
      <c r="Y40" s="199">
        <f t="shared" si="81"/>
        <v>0</v>
      </c>
      <c r="Z40" s="199">
        <f t="shared" si="81"/>
        <v>0</v>
      </c>
      <c r="AA40" s="199">
        <f t="shared" ref="AA40:AJ40" si="82">AA28-AA38</f>
        <v>0</v>
      </c>
      <c r="AB40" s="199">
        <f t="shared" si="82"/>
        <v>0</v>
      </c>
      <c r="AC40" s="199">
        <f t="shared" si="82"/>
        <v>0</v>
      </c>
      <c r="AD40" s="199">
        <f t="shared" si="82"/>
        <v>0</v>
      </c>
      <c r="AE40" s="199">
        <f t="shared" si="82"/>
        <v>0</v>
      </c>
      <c r="AF40" s="199">
        <f t="shared" si="82"/>
        <v>0</v>
      </c>
      <c r="AG40" s="199">
        <f t="shared" si="82"/>
        <v>0</v>
      </c>
      <c r="AH40" s="199">
        <f t="shared" si="82"/>
        <v>0</v>
      </c>
      <c r="AI40" s="199">
        <f t="shared" si="82"/>
        <v>0</v>
      </c>
      <c r="AJ40" s="199">
        <f t="shared" si="82"/>
        <v>0</v>
      </c>
    </row>
    <row r="41" spans="1:36" ht="14.4" thickTop="1" x14ac:dyDescent="0.25">
      <c r="A41" s="3"/>
      <c r="B41" s="3"/>
      <c r="C41" s="3"/>
      <c r="D41" s="3"/>
      <c r="E41" s="3"/>
      <c r="F41" s="3"/>
      <c r="G41" s="3"/>
      <c r="H41" s="3"/>
      <c r="I41" s="3"/>
      <c r="J41" s="3"/>
      <c r="K41" s="3"/>
      <c r="L41" s="3"/>
      <c r="M41" s="3"/>
      <c r="N41" s="3"/>
      <c r="O41" s="3"/>
      <c r="P41" s="3"/>
      <c r="Q41" s="3"/>
      <c r="R41" s="3"/>
      <c r="S41" s="3"/>
      <c r="T41" s="3"/>
      <c r="U41" s="3"/>
      <c r="V41" s="200"/>
      <c r="W41" s="200"/>
      <c r="X41" s="200"/>
      <c r="Y41" s="200"/>
      <c r="Z41" s="200"/>
      <c r="AA41" s="200"/>
      <c r="AB41" s="200"/>
      <c r="AC41" s="200"/>
      <c r="AD41" s="200"/>
      <c r="AE41" s="200"/>
      <c r="AF41" s="200"/>
      <c r="AG41" s="200"/>
      <c r="AH41" s="200"/>
      <c r="AI41" s="200"/>
      <c r="AJ41" s="200"/>
    </row>
    <row r="42" spans="1:36" x14ac:dyDescent="0.25">
      <c r="A42" s="3" t="s">
        <v>413</v>
      </c>
      <c r="B42" s="3"/>
      <c r="C42" s="3"/>
      <c r="D42" s="3"/>
      <c r="E42" s="3"/>
      <c r="F42" s="3"/>
      <c r="G42" s="215" t="e">
        <f>G28/G38</f>
        <v>#DIV/0!</v>
      </c>
      <c r="H42" s="215" t="e">
        <f>H28/H38</f>
        <v>#DIV/0!</v>
      </c>
      <c r="I42" s="215" t="e">
        <f t="shared" ref="I42:Z42" si="83">I28/I38</f>
        <v>#DIV/0!</v>
      </c>
      <c r="J42" s="215" t="e">
        <f t="shared" si="83"/>
        <v>#DIV/0!</v>
      </c>
      <c r="K42" s="215" t="e">
        <f t="shared" si="83"/>
        <v>#DIV/0!</v>
      </c>
      <c r="L42" s="215" t="e">
        <f t="shared" si="83"/>
        <v>#DIV/0!</v>
      </c>
      <c r="M42" s="215" t="e">
        <f t="shared" si="83"/>
        <v>#DIV/0!</v>
      </c>
      <c r="N42" s="215" t="e">
        <f t="shared" si="83"/>
        <v>#DIV/0!</v>
      </c>
      <c r="O42" s="215" t="e">
        <f t="shared" si="83"/>
        <v>#DIV/0!</v>
      </c>
      <c r="P42" s="215" t="e">
        <f t="shared" si="83"/>
        <v>#DIV/0!</v>
      </c>
      <c r="Q42" s="215" t="e">
        <f t="shared" si="83"/>
        <v>#DIV/0!</v>
      </c>
      <c r="R42" s="215" t="e">
        <f t="shared" si="83"/>
        <v>#DIV/0!</v>
      </c>
      <c r="S42" s="215" t="e">
        <f t="shared" si="83"/>
        <v>#DIV/0!</v>
      </c>
      <c r="T42" s="215" t="e">
        <f t="shared" si="83"/>
        <v>#DIV/0!</v>
      </c>
      <c r="U42" s="215" t="e">
        <f t="shared" si="83"/>
        <v>#DIV/0!</v>
      </c>
      <c r="V42" s="215" t="e">
        <f t="shared" si="83"/>
        <v>#DIV/0!</v>
      </c>
      <c r="W42" s="215" t="e">
        <f t="shared" si="83"/>
        <v>#DIV/0!</v>
      </c>
      <c r="X42" s="215" t="e">
        <f t="shared" si="83"/>
        <v>#DIV/0!</v>
      </c>
      <c r="Y42" s="215" t="e">
        <f t="shared" si="83"/>
        <v>#DIV/0!</v>
      </c>
      <c r="Z42" s="215" t="e">
        <f t="shared" si="83"/>
        <v>#DIV/0!</v>
      </c>
      <c r="AA42" s="215" t="e">
        <f t="shared" ref="AA42:AJ42" si="84">AA28/AA38</f>
        <v>#DIV/0!</v>
      </c>
      <c r="AB42" s="215" t="e">
        <f t="shared" si="84"/>
        <v>#DIV/0!</v>
      </c>
      <c r="AC42" s="215" t="e">
        <f t="shared" si="84"/>
        <v>#DIV/0!</v>
      </c>
      <c r="AD42" s="215" t="e">
        <f t="shared" si="84"/>
        <v>#DIV/0!</v>
      </c>
      <c r="AE42" s="215" t="e">
        <f t="shared" si="84"/>
        <v>#DIV/0!</v>
      </c>
      <c r="AF42" s="215" t="e">
        <f t="shared" si="84"/>
        <v>#DIV/0!</v>
      </c>
      <c r="AG42" s="215" t="e">
        <f t="shared" si="84"/>
        <v>#DIV/0!</v>
      </c>
      <c r="AH42" s="215" t="e">
        <f t="shared" si="84"/>
        <v>#DIV/0!</v>
      </c>
      <c r="AI42" s="215" t="e">
        <f t="shared" si="84"/>
        <v>#DIV/0!</v>
      </c>
      <c r="AJ42" s="215" t="e">
        <f t="shared" si="84"/>
        <v>#DIV/0!</v>
      </c>
    </row>
  </sheetData>
  <sheetProtection algorithmName="SHA-512" hashValue="xCZovBzIZy6wBm66mgM4K+GRyJg6GXEdYbxCpM+fxQzA+Civl3w3dLh1vrBW4HBKruJM7jpnnSxVaU8DBMtU5g==" saltValue="AifAUx0Likk+wi+QbpxYiw==" spinCount="100000" sheet="1" objects="1" scenarios="1"/>
  <customSheetViews>
    <customSheetView guid="{4117F1CD-FF87-43B0-A078-090EF831632E}" showPageBreaks="1" fitToPage="1" view="pageLayout">
      <selection activeCell="I9" sqref="I9"/>
      <pageMargins left="0" right="0" top="0" bottom="0" header="0" footer="0"/>
      <pageSetup scale="33" fitToHeight="0" orientation="landscape" r:id="rId1"/>
      <headerFooter>
        <oddHeader>&amp;C&amp;G</oddHeader>
      </headerFooter>
    </customSheetView>
  </customSheetViews>
  <mergeCells count="4">
    <mergeCell ref="A1:B1"/>
    <mergeCell ref="C1:E1"/>
    <mergeCell ref="A3:Z3"/>
    <mergeCell ref="A4:Z4"/>
  </mergeCells>
  <pageMargins left="0" right="0" top="0.75" bottom="0.75" header="0.3" footer="0.3"/>
  <pageSetup scale="33" fitToHeight="0" orientation="landscape"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94"/>
  <sheetViews>
    <sheetView workbookViewId="0">
      <selection activeCell="D4" sqref="D4"/>
    </sheetView>
  </sheetViews>
  <sheetFormatPr defaultColWidth="9.109375" defaultRowHeight="14.4" x14ac:dyDescent="0.3"/>
  <cols>
    <col min="1" max="1" width="35.44140625" style="3" bestFit="1" customWidth="1"/>
    <col min="2" max="2" width="10.44140625" customWidth="1"/>
    <col min="3" max="16384" width="9.109375" style="3"/>
  </cols>
  <sheetData>
    <row r="1" spans="1:2" x14ac:dyDescent="0.3">
      <c r="A1" s="3" t="s">
        <v>42</v>
      </c>
      <c r="B1" t="s">
        <v>478</v>
      </c>
    </row>
    <row r="2" spans="1:2" x14ac:dyDescent="0.3">
      <c r="A2" t="s">
        <v>43</v>
      </c>
      <c r="B2">
        <v>42300</v>
      </c>
    </row>
    <row r="3" spans="1:2" x14ac:dyDescent="0.3">
      <c r="A3" t="s">
        <v>44</v>
      </c>
      <c r="B3">
        <v>41350</v>
      </c>
    </row>
    <row r="4" spans="1:2" x14ac:dyDescent="0.3">
      <c r="A4" t="s">
        <v>45</v>
      </c>
      <c r="B4">
        <v>45750</v>
      </c>
    </row>
    <row r="5" spans="1:2" x14ac:dyDescent="0.3">
      <c r="A5" t="s">
        <v>46</v>
      </c>
      <c r="B5">
        <v>41350</v>
      </c>
    </row>
    <row r="6" spans="1:2" x14ac:dyDescent="0.3">
      <c r="A6" t="s">
        <v>47</v>
      </c>
      <c r="B6">
        <v>41350</v>
      </c>
    </row>
    <row r="7" spans="1:2" x14ac:dyDescent="0.3">
      <c r="A7" t="s">
        <v>48</v>
      </c>
      <c r="B7">
        <v>46050</v>
      </c>
    </row>
    <row r="8" spans="1:2" x14ac:dyDescent="0.3">
      <c r="A8" t="s">
        <v>49</v>
      </c>
      <c r="B8">
        <v>41350</v>
      </c>
    </row>
    <row r="9" spans="1:2" x14ac:dyDescent="0.3">
      <c r="A9" t="s">
        <v>50</v>
      </c>
      <c r="B9">
        <v>43700</v>
      </c>
    </row>
    <row r="10" spans="1:2" x14ac:dyDescent="0.3">
      <c r="A10" t="s">
        <v>51</v>
      </c>
      <c r="B10">
        <v>41350</v>
      </c>
    </row>
    <row r="11" spans="1:2" x14ac:dyDescent="0.3">
      <c r="A11" t="s">
        <v>52</v>
      </c>
      <c r="B11">
        <v>49600</v>
      </c>
    </row>
    <row r="12" spans="1:2" x14ac:dyDescent="0.3">
      <c r="A12" t="s">
        <v>53</v>
      </c>
      <c r="B12">
        <v>42100</v>
      </c>
    </row>
    <row r="13" spans="1:2" x14ac:dyDescent="0.3">
      <c r="A13" t="s">
        <v>54</v>
      </c>
      <c r="B13">
        <v>46300</v>
      </c>
    </row>
    <row r="14" spans="1:2" x14ac:dyDescent="0.3">
      <c r="A14" t="s">
        <v>55</v>
      </c>
      <c r="B14">
        <v>54750</v>
      </c>
    </row>
    <row r="15" spans="1:2" x14ac:dyDescent="0.3">
      <c r="A15" t="s">
        <v>56</v>
      </c>
      <c r="B15">
        <v>48500</v>
      </c>
    </row>
    <row r="16" spans="1:2" x14ac:dyDescent="0.3">
      <c r="A16" t="s">
        <v>57</v>
      </c>
      <c r="B16">
        <v>41350</v>
      </c>
    </row>
    <row r="17" spans="1:2" x14ac:dyDescent="0.3">
      <c r="A17" t="s">
        <v>58</v>
      </c>
      <c r="B17">
        <v>41350</v>
      </c>
    </row>
    <row r="18" spans="1:2" x14ac:dyDescent="0.3">
      <c r="A18" t="s">
        <v>59</v>
      </c>
      <c r="B18">
        <v>41450</v>
      </c>
    </row>
    <row r="19" spans="1:2" x14ac:dyDescent="0.3">
      <c r="A19" t="s">
        <v>60</v>
      </c>
      <c r="B19">
        <v>45900</v>
      </c>
    </row>
    <row r="20" spans="1:2" x14ac:dyDescent="0.3">
      <c r="A20" t="s">
        <v>61</v>
      </c>
      <c r="B20">
        <v>41350</v>
      </c>
    </row>
    <row r="21" spans="1:2" x14ac:dyDescent="0.3">
      <c r="A21" t="s">
        <v>62</v>
      </c>
      <c r="B21">
        <v>44450</v>
      </c>
    </row>
    <row r="22" spans="1:2" x14ac:dyDescent="0.3">
      <c r="A22" t="s">
        <v>63</v>
      </c>
      <c r="B22">
        <v>41350</v>
      </c>
    </row>
    <row r="23" spans="1:2" x14ac:dyDescent="0.3">
      <c r="A23" t="s">
        <v>64</v>
      </c>
      <c r="B23">
        <v>46250</v>
      </c>
    </row>
    <row r="24" spans="1:2" x14ac:dyDescent="0.3">
      <c r="A24" t="s">
        <v>65</v>
      </c>
      <c r="B24">
        <v>41350</v>
      </c>
    </row>
    <row r="25" spans="1:2" x14ac:dyDescent="0.3">
      <c r="A25" t="s">
        <v>66</v>
      </c>
      <c r="B25">
        <v>41350</v>
      </c>
    </row>
    <row r="26" spans="1:2" x14ac:dyDescent="0.3">
      <c r="A26" t="s">
        <v>67</v>
      </c>
      <c r="B26">
        <v>41350</v>
      </c>
    </row>
    <row r="27" spans="1:2" x14ac:dyDescent="0.3">
      <c r="A27" t="s">
        <v>64</v>
      </c>
      <c r="B27">
        <v>46250</v>
      </c>
    </row>
    <row r="28" spans="1:2" x14ac:dyDescent="0.3">
      <c r="A28" t="s">
        <v>68</v>
      </c>
      <c r="B28">
        <v>45600</v>
      </c>
    </row>
    <row r="29" spans="1:2" x14ac:dyDescent="0.3">
      <c r="A29" t="s">
        <v>55</v>
      </c>
      <c r="B29">
        <v>54750</v>
      </c>
    </row>
    <row r="30" spans="1:2" x14ac:dyDescent="0.3">
      <c r="A30" t="s">
        <v>69</v>
      </c>
      <c r="B30">
        <v>45750</v>
      </c>
    </row>
    <row r="31" spans="1:2" x14ac:dyDescent="0.3">
      <c r="A31" t="s">
        <v>70</v>
      </c>
      <c r="B31">
        <v>49600</v>
      </c>
    </row>
    <row r="32" spans="1:2" x14ac:dyDescent="0.3">
      <c r="A32" t="s">
        <v>71</v>
      </c>
      <c r="B32">
        <v>41350</v>
      </c>
    </row>
    <row r="33" spans="1:2" x14ac:dyDescent="0.3">
      <c r="A33" t="s">
        <v>72</v>
      </c>
      <c r="B33">
        <v>41350</v>
      </c>
    </row>
    <row r="34" spans="1:2" x14ac:dyDescent="0.3">
      <c r="A34" t="s">
        <v>73</v>
      </c>
      <c r="B34">
        <v>41350</v>
      </c>
    </row>
    <row r="35" spans="1:2" x14ac:dyDescent="0.3">
      <c r="A35" t="s">
        <v>74</v>
      </c>
      <c r="B35">
        <v>43900</v>
      </c>
    </row>
    <row r="36" spans="1:2" x14ac:dyDescent="0.3">
      <c r="A36" t="s">
        <v>75</v>
      </c>
      <c r="B36">
        <v>41350</v>
      </c>
    </row>
    <row r="37" spans="1:2" x14ac:dyDescent="0.3">
      <c r="A37" t="s">
        <v>76</v>
      </c>
      <c r="B37">
        <v>41350</v>
      </c>
    </row>
    <row r="38" spans="1:2" x14ac:dyDescent="0.3">
      <c r="A38" t="s">
        <v>77</v>
      </c>
      <c r="B38">
        <v>43700</v>
      </c>
    </row>
    <row r="39" spans="1:2" x14ac:dyDescent="0.3">
      <c r="A39" t="s">
        <v>78</v>
      </c>
      <c r="B39">
        <v>41350</v>
      </c>
    </row>
    <row r="40" spans="1:2" x14ac:dyDescent="0.3">
      <c r="A40" t="s">
        <v>79</v>
      </c>
      <c r="B40">
        <v>41350</v>
      </c>
    </row>
    <row r="41" spans="1:2" x14ac:dyDescent="0.3">
      <c r="A41" t="s">
        <v>80</v>
      </c>
      <c r="B41">
        <v>41350</v>
      </c>
    </row>
    <row r="42" spans="1:2" x14ac:dyDescent="0.3">
      <c r="A42" t="s">
        <v>81</v>
      </c>
      <c r="B42">
        <v>48250</v>
      </c>
    </row>
    <row r="43" spans="1:2" x14ac:dyDescent="0.3">
      <c r="A43" t="s">
        <v>82</v>
      </c>
      <c r="B43">
        <v>45750</v>
      </c>
    </row>
    <row r="44" spans="1:2" x14ac:dyDescent="0.3">
      <c r="A44" t="s">
        <v>83</v>
      </c>
      <c r="B44">
        <v>42000</v>
      </c>
    </row>
    <row r="45" spans="1:2" x14ac:dyDescent="0.3">
      <c r="A45" t="s">
        <v>84</v>
      </c>
      <c r="B45">
        <v>41350</v>
      </c>
    </row>
    <row r="46" spans="1:2" x14ac:dyDescent="0.3">
      <c r="A46" t="s">
        <v>85</v>
      </c>
      <c r="B46">
        <v>42550</v>
      </c>
    </row>
    <row r="47" spans="1:2" x14ac:dyDescent="0.3">
      <c r="A47" t="s">
        <v>86</v>
      </c>
      <c r="B47">
        <v>45750</v>
      </c>
    </row>
    <row r="48" spans="1:2" x14ac:dyDescent="0.3">
      <c r="A48" t="s">
        <v>87</v>
      </c>
      <c r="B48">
        <v>46950</v>
      </c>
    </row>
    <row r="49" spans="1:2" x14ac:dyDescent="0.3">
      <c r="A49" t="s">
        <v>88</v>
      </c>
      <c r="B49">
        <v>41350</v>
      </c>
    </row>
    <row r="50" spans="1:2" x14ac:dyDescent="0.3">
      <c r="A50" t="s">
        <v>89</v>
      </c>
      <c r="B50">
        <v>41350</v>
      </c>
    </row>
    <row r="51" spans="1:2" x14ac:dyDescent="0.3">
      <c r="A51" t="s">
        <v>90</v>
      </c>
      <c r="B51">
        <v>46450</v>
      </c>
    </row>
    <row r="52" spans="1:2" x14ac:dyDescent="0.3">
      <c r="A52" t="s">
        <v>91</v>
      </c>
      <c r="B52">
        <v>41350</v>
      </c>
    </row>
    <row r="53" spans="1:2" x14ac:dyDescent="0.3">
      <c r="A53" t="s">
        <v>92</v>
      </c>
      <c r="B53">
        <v>41350</v>
      </c>
    </row>
    <row r="54" spans="1:2" x14ac:dyDescent="0.3">
      <c r="A54" t="s">
        <v>93</v>
      </c>
      <c r="B54">
        <v>41350</v>
      </c>
    </row>
    <row r="55" spans="1:2" x14ac:dyDescent="0.3">
      <c r="A55" t="s">
        <v>94</v>
      </c>
      <c r="B55">
        <v>41350</v>
      </c>
    </row>
    <row r="56" spans="1:2" x14ac:dyDescent="0.3">
      <c r="A56" t="s">
        <v>95</v>
      </c>
      <c r="B56">
        <v>51050</v>
      </c>
    </row>
    <row r="57" spans="1:2" x14ac:dyDescent="0.3">
      <c r="A57" t="s">
        <v>96</v>
      </c>
      <c r="B57">
        <v>43050</v>
      </c>
    </row>
    <row r="58" spans="1:2" x14ac:dyDescent="0.3">
      <c r="A58" t="s">
        <v>97</v>
      </c>
      <c r="B58">
        <v>41350</v>
      </c>
    </row>
    <row r="59" spans="1:2" x14ac:dyDescent="0.3">
      <c r="A59" t="s">
        <v>98</v>
      </c>
      <c r="B59">
        <v>41350</v>
      </c>
    </row>
    <row r="60" spans="1:2" x14ac:dyDescent="0.3">
      <c r="A60" t="s">
        <v>99</v>
      </c>
      <c r="B60">
        <v>41350</v>
      </c>
    </row>
    <row r="61" spans="1:2" x14ac:dyDescent="0.3">
      <c r="A61" t="s">
        <v>100</v>
      </c>
      <c r="B61">
        <v>44450</v>
      </c>
    </row>
    <row r="62" spans="1:2" x14ac:dyDescent="0.3">
      <c r="A62" t="s">
        <v>101</v>
      </c>
      <c r="B62">
        <v>43850</v>
      </c>
    </row>
    <row r="63" spans="1:2" x14ac:dyDescent="0.3">
      <c r="A63" t="s">
        <v>102</v>
      </c>
      <c r="B63">
        <v>41750</v>
      </c>
    </row>
    <row r="64" spans="1:2" x14ac:dyDescent="0.3">
      <c r="A64" t="s">
        <v>103</v>
      </c>
      <c r="B64">
        <v>42900</v>
      </c>
    </row>
    <row r="65" spans="1:2" x14ac:dyDescent="0.3">
      <c r="A65" t="s">
        <v>104</v>
      </c>
      <c r="B65">
        <v>46600</v>
      </c>
    </row>
    <row r="66" spans="1:2" x14ac:dyDescent="0.3">
      <c r="A66" t="s">
        <v>105</v>
      </c>
      <c r="B66">
        <v>41350</v>
      </c>
    </row>
    <row r="67" spans="1:2" x14ac:dyDescent="0.3">
      <c r="A67" t="s">
        <v>106</v>
      </c>
      <c r="B67">
        <v>48950</v>
      </c>
    </row>
    <row r="68" spans="1:2" x14ac:dyDescent="0.3">
      <c r="A68" t="s">
        <v>107</v>
      </c>
      <c r="B68">
        <v>41350</v>
      </c>
    </row>
    <row r="69" spans="1:2" x14ac:dyDescent="0.3">
      <c r="A69" t="s">
        <v>108</v>
      </c>
      <c r="B69">
        <v>43000</v>
      </c>
    </row>
    <row r="70" spans="1:2" x14ac:dyDescent="0.3">
      <c r="A70" t="s">
        <v>109</v>
      </c>
      <c r="B70">
        <v>48350</v>
      </c>
    </row>
    <row r="71" spans="1:2" x14ac:dyDescent="0.3">
      <c r="A71" t="s">
        <v>110</v>
      </c>
      <c r="B71">
        <v>41900</v>
      </c>
    </row>
    <row r="72" spans="1:2" x14ac:dyDescent="0.3">
      <c r="A72" t="s">
        <v>111</v>
      </c>
      <c r="B72">
        <v>48250</v>
      </c>
    </row>
    <row r="73" spans="1:2" x14ac:dyDescent="0.3">
      <c r="A73" t="s">
        <v>112</v>
      </c>
      <c r="B73">
        <v>45150</v>
      </c>
    </row>
    <row r="74" spans="1:2" x14ac:dyDescent="0.3">
      <c r="A74" t="s">
        <v>113</v>
      </c>
      <c r="B74">
        <v>43950</v>
      </c>
    </row>
    <row r="75" spans="1:2" x14ac:dyDescent="0.3">
      <c r="A75" t="s">
        <v>114</v>
      </c>
      <c r="B75">
        <v>41350</v>
      </c>
    </row>
    <row r="76" spans="1:2" x14ac:dyDescent="0.3">
      <c r="A76" t="s">
        <v>115</v>
      </c>
      <c r="B76">
        <v>41350</v>
      </c>
    </row>
    <row r="77" spans="1:2" x14ac:dyDescent="0.3">
      <c r="A77" t="s">
        <v>116</v>
      </c>
      <c r="B77">
        <v>44100</v>
      </c>
    </row>
    <row r="78" spans="1:2" x14ac:dyDescent="0.3">
      <c r="A78" t="s">
        <v>55</v>
      </c>
      <c r="B78">
        <v>54750</v>
      </c>
    </row>
    <row r="79" spans="1:2" x14ac:dyDescent="0.3">
      <c r="A79" t="s">
        <v>117</v>
      </c>
      <c r="B79">
        <v>54150</v>
      </c>
    </row>
    <row r="80" spans="1:2" x14ac:dyDescent="0.3">
      <c r="A80" t="s">
        <v>118</v>
      </c>
      <c r="B80">
        <v>41650</v>
      </c>
    </row>
    <row r="81" spans="1:2" x14ac:dyDescent="0.3">
      <c r="A81" t="s">
        <v>119</v>
      </c>
      <c r="B81">
        <v>53950</v>
      </c>
    </row>
    <row r="82" spans="1:2" x14ac:dyDescent="0.3">
      <c r="A82" t="s">
        <v>120</v>
      </c>
      <c r="B82">
        <v>41350</v>
      </c>
    </row>
    <row r="83" spans="1:2" x14ac:dyDescent="0.3">
      <c r="A83" t="s">
        <v>121</v>
      </c>
      <c r="B83">
        <v>41350</v>
      </c>
    </row>
    <row r="84" spans="1:2" x14ac:dyDescent="0.3">
      <c r="A84" t="s">
        <v>122</v>
      </c>
      <c r="B84">
        <v>41350</v>
      </c>
    </row>
    <row r="85" spans="1:2" x14ac:dyDescent="0.3">
      <c r="A85" t="s">
        <v>123</v>
      </c>
      <c r="B85">
        <v>47250</v>
      </c>
    </row>
    <row r="86" spans="1:2" x14ac:dyDescent="0.3">
      <c r="A86" t="s">
        <v>124</v>
      </c>
      <c r="B86">
        <v>41350</v>
      </c>
    </row>
    <row r="87" spans="1:2" x14ac:dyDescent="0.3">
      <c r="A87" t="s">
        <v>125</v>
      </c>
      <c r="B87">
        <v>42000</v>
      </c>
    </row>
    <row r="88" spans="1:2" x14ac:dyDescent="0.3">
      <c r="A88" t="s">
        <v>126</v>
      </c>
      <c r="B88">
        <v>41350</v>
      </c>
    </row>
    <row r="89" spans="1:2" x14ac:dyDescent="0.3">
      <c r="A89" t="s">
        <v>127</v>
      </c>
      <c r="B89">
        <v>43800</v>
      </c>
    </row>
    <row r="90" spans="1:2" x14ac:dyDescent="0.3">
      <c r="A90" t="s">
        <v>55</v>
      </c>
      <c r="B90">
        <v>54750</v>
      </c>
    </row>
    <row r="91" spans="1:2" x14ac:dyDescent="0.3">
      <c r="A91" t="s">
        <v>128</v>
      </c>
      <c r="B91">
        <v>43200</v>
      </c>
    </row>
    <row r="92" spans="1:2" x14ac:dyDescent="0.3">
      <c r="A92" t="s">
        <v>129</v>
      </c>
      <c r="B92">
        <v>41350</v>
      </c>
    </row>
    <row r="93" spans="1:2" x14ac:dyDescent="0.3">
      <c r="A93" t="s">
        <v>130</v>
      </c>
      <c r="B93">
        <v>42550</v>
      </c>
    </row>
    <row r="94" spans="1:2" x14ac:dyDescent="0.3">
      <c r="A94" t="s">
        <v>131</v>
      </c>
      <c r="B94">
        <v>45500</v>
      </c>
    </row>
  </sheetData>
  <sheetProtection algorithmName="SHA-512" hashValue="Q4XcGUNL2yjp+hLiGclVrMy/1c/s4Lle79MZlvv2Bif8g0N0Nh9eP2ObNP2qqmcl/BLC2VeCOCZuUw2PT6crSw==" saltValue="KOeCRXOQKsP8XwNn8pOmpg==" spinCount="100000" sheet="1" objects="1" scenarios="1"/>
  <pageMargins left="0.7" right="0.7" top="0.75" bottom="0.75" header="0.3" footer="0.3"/>
  <pageSetup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W58"/>
  <sheetViews>
    <sheetView showGridLines="0" zoomScaleNormal="100" zoomScaleSheetLayoutView="85" workbookViewId="0">
      <selection activeCell="E22" sqref="E22"/>
    </sheetView>
  </sheetViews>
  <sheetFormatPr defaultColWidth="9.109375" defaultRowHeight="15" customHeight="1" x14ac:dyDescent="0.25"/>
  <cols>
    <col min="1" max="1" width="4.88671875" style="3" customWidth="1"/>
    <col min="2" max="2" width="17.33203125" style="3" bestFit="1" customWidth="1"/>
    <col min="3" max="4" width="11.88671875" style="3" customWidth="1"/>
    <col min="5" max="5" width="18.88671875" style="3" customWidth="1"/>
    <col min="6" max="11" width="11.88671875" style="3" customWidth="1"/>
    <col min="12" max="15" width="7.6640625" style="3" customWidth="1"/>
    <col min="16" max="17" width="9.109375" style="3"/>
    <col min="18" max="18" width="16" style="3" customWidth="1"/>
    <col min="19" max="16384" width="9.109375" style="3"/>
  </cols>
  <sheetData>
    <row r="1" spans="1:101" ht="22.8" x14ac:dyDescent="0.4">
      <c r="A1" s="306" t="s">
        <v>429</v>
      </c>
      <c r="B1" s="306"/>
      <c r="C1" s="306"/>
      <c r="D1" s="306"/>
      <c r="E1" s="306"/>
      <c r="F1" s="306"/>
      <c r="G1" s="306"/>
      <c r="H1" s="306"/>
      <c r="I1" s="306"/>
      <c r="J1" s="306"/>
      <c r="K1" s="147" t="s">
        <v>0</v>
      </c>
      <c r="M1" s="307"/>
      <c r="N1" s="308"/>
    </row>
    <row r="2" spans="1:101" ht="15" customHeight="1" x14ac:dyDescent="0.3">
      <c r="B2" s="149" t="s">
        <v>468</v>
      </c>
      <c r="C2" s="150"/>
      <c r="D2" s="150"/>
      <c r="E2" s="150"/>
      <c r="F2" s="150"/>
      <c r="G2" s="150"/>
      <c r="H2" s="150"/>
      <c r="I2" s="22"/>
      <c r="J2" s="151"/>
      <c r="K2" s="152" t="s">
        <v>1</v>
      </c>
      <c r="M2" s="153"/>
      <c r="N2" s="154"/>
    </row>
    <row r="3" spans="1:101" ht="15" customHeight="1" x14ac:dyDescent="0.4">
      <c r="A3" s="155"/>
      <c r="B3" s="22"/>
      <c r="C3" s="22"/>
      <c r="D3" s="22"/>
      <c r="E3" s="22"/>
      <c r="F3" s="22"/>
      <c r="G3" s="22"/>
      <c r="H3" s="22"/>
      <c r="I3" s="22"/>
      <c r="J3" s="151"/>
      <c r="K3" s="151"/>
    </row>
    <row r="4" spans="1:101" ht="15" customHeight="1" x14ac:dyDescent="0.25">
      <c r="B4" s="156" t="s">
        <v>132</v>
      </c>
      <c r="C4" s="157"/>
      <c r="D4" s="157"/>
      <c r="E4" s="20"/>
      <c r="F4" s="20"/>
      <c r="G4" s="20"/>
      <c r="H4" s="20" t="s">
        <v>133</v>
      </c>
      <c r="I4" s="20" t="s">
        <v>134</v>
      </c>
      <c r="J4" s="111"/>
    </row>
    <row r="5" spans="1:101" ht="15" customHeight="1" x14ac:dyDescent="0.25">
      <c r="B5" s="20"/>
      <c r="C5" s="20"/>
      <c r="D5" s="20"/>
      <c r="E5" s="20"/>
      <c r="F5" s="20"/>
      <c r="G5" s="20"/>
      <c r="H5" s="20"/>
      <c r="I5" s="20" t="s">
        <v>135</v>
      </c>
    </row>
    <row r="6" spans="1:101" ht="15" customHeight="1" x14ac:dyDescent="0.25">
      <c r="B6" s="111" t="s">
        <v>136</v>
      </c>
      <c r="C6" s="3" t="s">
        <v>137</v>
      </c>
      <c r="D6" s="3" t="s">
        <v>138</v>
      </c>
      <c r="E6" s="3" t="s">
        <v>139</v>
      </c>
      <c r="F6" s="3" t="s">
        <v>140</v>
      </c>
      <c r="G6" s="111" t="s">
        <v>18</v>
      </c>
    </row>
    <row r="7" spans="1:101" ht="15" customHeight="1" x14ac:dyDescent="0.25">
      <c r="A7" s="111"/>
      <c r="B7" s="158">
        <v>0</v>
      </c>
      <c r="C7" s="158">
        <v>0</v>
      </c>
      <c r="D7" s="158">
        <v>0</v>
      </c>
      <c r="E7" s="158">
        <v>0</v>
      </c>
      <c r="F7" s="158">
        <v>0</v>
      </c>
      <c r="G7" s="158">
        <f>SUM(B7:F7)</f>
        <v>0</v>
      </c>
      <c r="H7" s="159">
        <v>0.2</v>
      </c>
      <c r="I7" s="160">
        <f t="shared" ref="I7:I13" si="0">G7*H7</f>
        <v>0</v>
      </c>
    </row>
    <row r="8" spans="1:101" ht="15" customHeight="1" x14ac:dyDescent="0.25">
      <c r="A8" s="111"/>
      <c r="B8" s="158">
        <v>0</v>
      </c>
      <c r="C8" s="158">
        <v>0</v>
      </c>
      <c r="D8" s="158">
        <v>0</v>
      </c>
      <c r="E8" s="158">
        <v>0</v>
      </c>
      <c r="F8" s="158">
        <v>0</v>
      </c>
      <c r="G8" s="158">
        <f>SUM(B8:F8)</f>
        <v>0</v>
      </c>
      <c r="H8" s="159">
        <v>0.3</v>
      </c>
      <c r="I8" s="160">
        <f t="shared" si="0"/>
        <v>0</v>
      </c>
    </row>
    <row r="9" spans="1:101" ht="15" customHeight="1" x14ac:dyDescent="0.25">
      <c r="A9" s="111"/>
      <c r="B9" s="158">
        <v>0</v>
      </c>
      <c r="C9" s="158">
        <v>0</v>
      </c>
      <c r="D9" s="158">
        <v>0</v>
      </c>
      <c r="E9" s="158">
        <v>0</v>
      </c>
      <c r="F9" s="158">
        <v>0</v>
      </c>
      <c r="G9" s="158">
        <f>SUM(B9:F9)</f>
        <v>0</v>
      </c>
      <c r="H9" s="159">
        <v>0.4</v>
      </c>
      <c r="I9" s="160">
        <f>G9*H9</f>
        <v>0</v>
      </c>
    </row>
    <row r="10" spans="1:101" ht="15" customHeight="1" x14ac:dyDescent="0.25">
      <c r="A10" s="111"/>
      <c r="B10" s="158">
        <v>0</v>
      </c>
      <c r="C10" s="158">
        <v>0</v>
      </c>
      <c r="D10" s="158">
        <v>0</v>
      </c>
      <c r="E10" s="158">
        <v>0</v>
      </c>
      <c r="F10" s="158">
        <v>0</v>
      </c>
      <c r="G10" s="158">
        <f>SUM(B10:F10)</f>
        <v>0</v>
      </c>
      <c r="H10" s="159">
        <v>0.5</v>
      </c>
      <c r="I10" s="160">
        <f t="shared" si="0"/>
        <v>0</v>
      </c>
    </row>
    <row r="11" spans="1:101" ht="15" customHeight="1" x14ac:dyDescent="0.25">
      <c r="A11" s="111"/>
      <c r="B11" s="158">
        <v>0</v>
      </c>
      <c r="C11" s="158">
        <v>0</v>
      </c>
      <c r="D11" s="158">
        <v>0</v>
      </c>
      <c r="E11" s="158">
        <v>0</v>
      </c>
      <c r="F11" s="158">
        <v>0</v>
      </c>
      <c r="G11" s="158">
        <f t="shared" ref="G11:G13" si="1">SUM(B11:F11)</f>
        <v>0</v>
      </c>
      <c r="H11" s="159">
        <v>0.6</v>
      </c>
      <c r="I11" s="160">
        <f t="shared" si="0"/>
        <v>0</v>
      </c>
    </row>
    <row r="12" spans="1:101" ht="15" customHeight="1" x14ac:dyDescent="0.25">
      <c r="A12" s="111"/>
      <c r="B12" s="158">
        <v>0</v>
      </c>
      <c r="C12" s="158">
        <v>0</v>
      </c>
      <c r="D12" s="158">
        <v>0</v>
      </c>
      <c r="E12" s="158">
        <v>0</v>
      </c>
      <c r="F12" s="158">
        <v>0</v>
      </c>
      <c r="G12" s="158">
        <f t="shared" si="1"/>
        <v>0</v>
      </c>
      <c r="H12" s="159">
        <v>0.7</v>
      </c>
      <c r="I12" s="160">
        <f t="shared" si="0"/>
        <v>0</v>
      </c>
    </row>
    <row r="13" spans="1:101" ht="15" customHeight="1" x14ac:dyDescent="0.25">
      <c r="A13" s="111"/>
      <c r="B13" s="158">
        <v>0</v>
      </c>
      <c r="C13" s="158">
        <v>0</v>
      </c>
      <c r="D13" s="158">
        <v>0</v>
      </c>
      <c r="E13" s="158">
        <v>0</v>
      </c>
      <c r="F13" s="158"/>
      <c r="G13" s="158">
        <f t="shared" si="1"/>
        <v>0</v>
      </c>
      <c r="H13" s="159">
        <v>0.8</v>
      </c>
      <c r="I13" s="160">
        <f t="shared" si="0"/>
        <v>0</v>
      </c>
    </row>
    <row r="14" spans="1:101" ht="15" customHeight="1" thickBot="1" x14ac:dyDescent="0.3">
      <c r="A14" s="111"/>
      <c r="B14" s="161">
        <f>SUM(B7:B13)</f>
        <v>0</v>
      </c>
      <c r="C14" s="161">
        <f>SUM(C7:C13)</f>
        <v>0</v>
      </c>
      <c r="D14" s="161">
        <f t="shared" ref="D14:G14" si="2">SUM(D7:D13)</f>
        <v>0</v>
      </c>
      <c r="E14" s="161">
        <f t="shared" si="2"/>
        <v>0</v>
      </c>
      <c r="F14" s="161">
        <f t="shared" si="2"/>
        <v>0</v>
      </c>
      <c r="G14" s="161">
        <f t="shared" si="2"/>
        <v>0</v>
      </c>
      <c r="H14" s="159"/>
      <c r="I14" s="162" t="e">
        <f>SUM(I7:I13)/G14</f>
        <v>#DIV/0!</v>
      </c>
    </row>
    <row r="15" spans="1:101" ht="15" customHeight="1" thickTop="1" x14ac:dyDescent="0.25">
      <c r="A15" s="111"/>
      <c r="B15" s="111"/>
      <c r="C15" s="111"/>
      <c r="D15" s="111"/>
      <c r="E15" s="111"/>
      <c r="F15" s="111"/>
      <c r="G15" s="111"/>
      <c r="H15" s="111"/>
      <c r="I15" s="111"/>
      <c r="J15" s="111"/>
    </row>
    <row r="16" spans="1:101" s="164" customFormat="1" ht="15" customHeight="1" x14ac:dyDescent="0.25">
      <c r="A16" s="111"/>
      <c r="B16" s="163" t="s">
        <v>141</v>
      </c>
      <c r="C16" s="111"/>
      <c r="D16" s="111"/>
      <c r="E16" s="111"/>
      <c r="F16" s="111"/>
      <c r="G16" s="3"/>
      <c r="H16" s="111"/>
      <c r="I16" s="111"/>
      <c r="J16" s="111"/>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row>
    <row r="17" spans="1:11" ht="15" customHeight="1" x14ac:dyDescent="0.25">
      <c r="A17" s="111"/>
      <c r="B17" s="111" t="s">
        <v>142</v>
      </c>
      <c r="C17" s="111" t="e">
        <f>+IF((SUM($G$7:$G$11)/$G$14)&gt;=0.4,"Pass","Fail")</f>
        <v>#DIV/0!</v>
      </c>
      <c r="D17" s="111"/>
      <c r="E17" s="111"/>
      <c r="F17" s="111"/>
      <c r="I17" s="111"/>
      <c r="J17" s="111"/>
    </row>
    <row r="18" spans="1:11" ht="15" customHeight="1" x14ac:dyDescent="0.25">
      <c r="A18" s="111"/>
      <c r="B18" s="111" t="s">
        <v>143</v>
      </c>
      <c r="C18" s="111" t="e">
        <f>+IF(SUM($G$7:$G$10)/$G$14&gt;=0.2,"Pass","Fail")</f>
        <v>#DIV/0!</v>
      </c>
      <c r="D18" s="111"/>
      <c r="E18" s="111"/>
      <c r="F18" s="111"/>
      <c r="I18" s="111"/>
      <c r="J18" s="111"/>
    </row>
    <row r="19" spans="1:11" ht="15" customHeight="1" x14ac:dyDescent="0.25">
      <c r="A19" s="111"/>
      <c r="B19" s="111"/>
      <c r="C19" s="111"/>
      <c r="D19" s="111"/>
      <c r="E19" s="111"/>
      <c r="F19" s="111"/>
      <c r="I19" s="111"/>
      <c r="J19" s="111"/>
    </row>
    <row r="20" spans="1:11" ht="9" customHeight="1" x14ac:dyDescent="0.25">
      <c r="A20" s="111"/>
      <c r="B20" s="111"/>
      <c r="C20" s="111"/>
      <c r="D20" s="111"/>
      <c r="E20" s="111"/>
      <c r="F20" s="111"/>
      <c r="G20" s="111"/>
      <c r="H20" s="111"/>
      <c r="I20" s="111"/>
    </row>
    <row r="21" spans="1:11" ht="21" x14ac:dyDescent="0.4">
      <c r="A21" s="155" t="s">
        <v>144</v>
      </c>
      <c r="B21" s="111"/>
      <c r="C21" s="111"/>
      <c r="D21" s="111"/>
      <c r="E21" s="111"/>
      <c r="F21" s="111"/>
      <c r="G21" s="111"/>
      <c r="H21" s="111"/>
      <c r="I21" s="111"/>
    </row>
    <row r="22" spans="1:11" ht="15" customHeight="1" x14ac:dyDescent="0.25">
      <c r="A22" s="111"/>
      <c r="B22" s="111"/>
      <c r="C22" s="111"/>
      <c r="D22" s="111"/>
      <c r="E22" s="156" t="s">
        <v>145</v>
      </c>
      <c r="F22" s="111"/>
      <c r="G22" s="111"/>
      <c r="H22" s="111"/>
      <c r="I22" s="111"/>
    </row>
    <row r="23" spans="1:11" ht="15" customHeight="1" x14ac:dyDescent="0.25">
      <c r="B23" s="111"/>
      <c r="D23" s="165" t="s">
        <v>146</v>
      </c>
      <c r="E23" s="309" t="s">
        <v>88</v>
      </c>
      <c r="F23" s="309"/>
      <c r="G23" s="309"/>
      <c r="H23" s="111"/>
      <c r="I23" s="111"/>
    </row>
    <row r="24" spans="1:11" ht="15" customHeight="1" x14ac:dyDescent="0.25">
      <c r="B24" s="166"/>
      <c r="C24" s="167"/>
      <c r="D24" s="165" t="s">
        <v>147</v>
      </c>
      <c r="E24" s="168">
        <f>VLOOKUP(E23,'County Selection 2023'!A1:B94,2,FALSE)</f>
        <v>41350</v>
      </c>
      <c r="F24" s="167"/>
      <c r="G24" s="167"/>
      <c r="H24" s="167"/>
    </row>
    <row r="25" spans="1:11" ht="15" customHeight="1" x14ac:dyDescent="0.25">
      <c r="B25" s="166"/>
      <c r="C25" s="167"/>
      <c r="D25" s="167"/>
      <c r="F25" s="167"/>
      <c r="G25" s="167"/>
      <c r="H25" s="167"/>
    </row>
    <row r="26" spans="1:11" ht="15" customHeight="1" x14ac:dyDescent="0.25">
      <c r="B26" s="169" t="s">
        <v>148</v>
      </c>
      <c r="C26" s="170">
        <v>0.2</v>
      </c>
      <c r="D26" s="170">
        <v>0.3</v>
      </c>
      <c r="E26" s="170">
        <v>0.4</v>
      </c>
      <c r="F26" s="170">
        <v>0.5</v>
      </c>
      <c r="G26" s="170">
        <v>0.6</v>
      </c>
      <c r="H26" s="170">
        <v>0.7</v>
      </c>
      <c r="I26" s="170">
        <v>0.8</v>
      </c>
      <c r="J26" s="170">
        <v>1.4</v>
      </c>
    </row>
    <row r="27" spans="1:11" ht="15" customHeight="1" x14ac:dyDescent="0.25">
      <c r="B27" s="166" t="s">
        <v>149</v>
      </c>
      <c r="C27" s="167">
        <f>F27*$C$26*2</f>
        <v>11580</v>
      </c>
      <c r="D27" s="167">
        <f t="shared" ref="D27:D34" si="3">F27*$D$26*2</f>
        <v>17370</v>
      </c>
      <c r="E27" s="167">
        <f t="shared" ref="E27:E34" si="4">F27*$E$26*2</f>
        <v>23160</v>
      </c>
      <c r="F27" s="167">
        <f t="shared" ref="F27:F34" si="5">+CEILING($E$24*K27,50)</f>
        <v>28950</v>
      </c>
      <c r="G27" s="167">
        <f t="shared" ref="G27:G34" si="6">F27*$G$26*2</f>
        <v>34740</v>
      </c>
      <c r="H27" s="167">
        <f t="shared" ref="H27:H34" si="7">F27*$H$26*2</f>
        <v>40530</v>
      </c>
      <c r="I27" s="167">
        <f t="shared" ref="I27:I34" si="8">F27*$I$26*2</f>
        <v>46320</v>
      </c>
      <c r="J27" s="167">
        <f t="shared" ref="J27:J34" si="9">F27*$J$26*2</f>
        <v>81060</v>
      </c>
      <c r="K27" s="171">
        <v>0.7</v>
      </c>
    </row>
    <row r="28" spans="1:11" ht="15" customHeight="1" x14ac:dyDescent="0.25">
      <c r="B28" s="166" t="s">
        <v>150</v>
      </c>
      <c r="C28" s="167">
        <f t="shared" ref="C28:C34" si="10">F28*$C$26*2</f>
        <v>13240</v>
      </c>
      <c r="D28" s="167">
        <f t="shared" si="3"/>
        <v>19860</v>
      </c>
      <c r="E28" s="167">
        <f t="shared" si="4"/>
        <v>26480</v>
      </c>
      <c r="F28" s="167">
        <f t="shared" si="5"/>
        <v>33100</v>
      </c>
      <c r="G28" s="167">
        <f t="shared" si="6"/>
        <v>39720</v>
      </c>
      <c r="H28" s="167">
        <f t="shared" si="7"/>
        <v>46340</v>
      </c>
      <c r="I28" s="167">
        <f t="shared" si="8"/>
        <v>52960</v>
      </c>
      <c r="J28" s="167">
        <f t="shared" si="9"/>
        <v>92680</v>
      </c>
      <c r="K28" s="171">
        <v>0.8</v>
      </c>
    </row>
    <row r="29" spans="1:11" ht="15" customHeight="1" x14ac:dyDescent="0.25">
      <c r="B29" s="166" t="s">
        <v>151</v>
      </c>
      <c r="C29" s="167">
        <f t="shared" si="10"/>
        <v>14900</v>
      </c>
      <c r="D29" s="167">
        <f t="shared" si="3"/>
        <v>22350</v>
      </c>
      <c r="E29" s="167">
        <f t="shared" si="4"/>
        <v>29800</v>
      </c>
      <c r="F29" s="167">
        <f t="shared" si="5"/>
        <v>37250</v>
      </c>
      <c r="G29" s="167">
        <f t="shared" si="6"/>
        <v>44700</v>
      </c>
      <c r="H29" s="167">
        <f t="shared" si="7"/>
        <v>52150</v>
      </c>
      <c r="I29" s="167">
        <f t="shared" si="8"/>
        <v>59600</v>
      </c>
      <c r="J29" s="167">
        <f t="shared" si="9"/>
        <v>104300</v>
      </c>
      <c r="K29" s="171">
        <v>0.9</v>
      </c>
    </row>
    <row r="30" spans="1:11" ht="15" customHeight="1" x14ac:dyDescent="0.25">
      <c r="B30" s="166" t="s">
        <v>152</v>
      </c>
      <c r="C30" s="167">
        <f t="shared" si="10"/>
        <v>16540</v>
      </c>
      <c r="D30" s="167">
        <f t="shared" si="3"/>
        <v>24810</v>
      </c>
      <c r="E30" s="167">
        <f t="shared" si="4"/>
        <v>33080</v>
      </c>
      <c r="F30" s="167">
        <f t="shared" si="5"/>
        <v>41350</v>
      </c>
      <c r="G30" s="167">
        <f t="shared" si="6"/>
        <v>49620</v>
      </c>
      <c r="H30" s="167">
        <f t="shared" si="7"/>
        <v>57889.999999999993</v>
      </c>
      <c r="I30" s="167">
        <f t="shared" si="8"/>
        <v>66160</v>
      </c>
      <c r="J30" s="167">
        <f t="shared" si="9"/>
        <v>115779.99999999999</v>
      </c>
      <c r="K30" s="171">
        <v>1</v>
      </c>
    </row>
    <row r="31" spans="1:11" ht="15" customHeight="1" x14ac:dyDescent="0.25">
      <c r="B31" s="166" t="s">
        <v>153</v>
      </c>
      <c r="C31" s="167">
        <f t="shared" si="10"/>
        <v>17880</v>
      </c>
      <c r="D31" s="167">
        <f t="shared" si="3"/>
        <v>26820</v>
      </c>
      <c r="E31" s="167">
        <f t="shared" si="4"/>
        <v>35760</v>
      </c>
      <c r="F31" s="167">
        <f t="shared" si="5"/>
        <v>44700</v>
      </c>
      <c r="G31" s="167">
        <f t="shared" si="6"/>
        <v>53640</v>
      </c>
      <c r="H31" s="167">
        <f t="shared" si="7"/>
        <v>62579.999999999993</v>
      </c>
      <c r="I31" s="167">
        <f t="shared" si="8"/>
        <v>71520</v>
      </c>
      <c r="J31" s="167">
        <f t="shared" si="9"/>
        <v>125159.99999999999</v>
      </c>
      <c r="K31" s="171">
        <v>1.08</v>
      </c>
    </row>
    <row r="32" spans="1:11" ht="15" customHeight="1" x14ac:dyDescent="0.25">
      <c r="B32" s="166" t="s">
        <v>154</v>
      </c>
      <c r="C32" s="167">
        <f t="shared" si="10"/>
        <v>19200</v>
      </c>
      <c r="D32" s="167">
        <f t="shared" si="3"/>
        <v>28800</v>
      </c>
      <c r="E32" s="167">
        <f t="shared" si="4"/>
        <v>38400</v>
      </c>
      <c r="F32" s="167">
        <f t="shared" si="5"/>
        <v>48000</v>
      </c>
      <c r="G32" s="167">
        <f t="shared" si="6"/>
        <v>57600</v>
      </c>
      <c r="H32" s="167">
        <f t="shared" si="7"/>
        <v>67200</v>
      </c>
      <c r="I32" s="167">
        <f t="shared" si="8"/>
        <v>76800</v>
      </c>
      <c r="J32" s="167">
        <f t="shared" si="9"/>
        <v>134400</v>
      </c>
      <c r="K32" s="171">
        <v>1.1599999999999999</v>
      </c>
    </row>
    <row r="33" spans="1:11" ht="15" customHeight="1" x14ac:dyDescent="0.25">
      <c r="B33" s="166" t="s">
        <v>155</v>
      </c>
      <c r="C33" s="167">
        <f t="shared" si="10"/>
        <v>20520</v>
      </c>
      <c r="D33" s="167">
        <f t="shared" si="3"/>
        <v>30780</v>
      </c>
      <c r="E33" s="167">
        <f t="shared" si="4"/>
        <v>41040</v>
      </c>
      <c r="F33" s="167">
        <f t="shared" si="5"/>
        <v>51300</v>
      </c>
      <c r="G33" s="167">
        <f t="shared" si="6"/>
        <v>61560</v>
      </c>
      <c r="H33" s="167">
        <f t="shared" si="7"/>
        <v>71820</v>
      </c>
      <c r="I33" s="167">
        <f t="shared" si="8"/>
        <v>82080</v>
      </c>
      <c r="J33" s="167">
        <f t="shared" si="9"/>
        <v>143640</v>
      </c>
      <c r="K33" s="171">
        <v>1.24</v>
      </c>
    </row>
    <row r="34" spans="1:11" ht="15" customHeight="1" x14ac:dyDescent="0.25">
      <c r="B34" s="166" t="s">
        <v>156</v>
      </c>
      <c r="C34" s="167">
        <f t="shared" si="10"/>
        <v>21840</v>
      </c>
      <c r="D34" s="167">
        <f t="shared" si="3"/>
        <v>32760</v>
      </c>
      <c r="E34" s="167">
        <f t="shared" si="4"/>
        <v>43680</v>
      </c>
      <c r="F34" s="167">
        <f t="shared" si="5"/>
        <v>54600</v>
      </c>
      <c r="G34" s="167">
        <f t="shared" si="6"/>
        <v>65520</v>
      </c>
      <c r="H34" s="167">
        <f t="shared" si="7"/>
        <v>76440</v>
      </c>
      <c r="I34" s="167">
        <f t="shared" si="8"/>
        <v>87360</v>
      </c>
      <c r="J34" s="167">
        <f t="shared" si="9"/>
        <v>152880</v>
      </c>
      <c r="K34" s="171">
        <v>1.32</v>
      </c>
    </row>
    <row r="35" spans="1:11" ht="15" customHeight="1" x14ac:dyDescent="0.25">
      <c r="B35" s="166"/>
      <c r="C35" s="167"/>
      <c r="D35" s="167"/>
      <c r="E35" s="167"/>
      <c r="F35" s="167"/>
      <c r="G35" s="167"/>
      <c r="H35" s="167"/>
      <c r="I35" s="167"/>
      <c r="J35" s="167"/>
      <c r="K35" s="166"/>
    </row>
    <row r="36" spans="1:11" ht="15" customHeight="1" x14ac:dyDescent="0.25">
      <c r="B36" s="169" t="s">
        <v>157</v>
      </c>
      <c r="C36" s="170">
        <f t="shared" ref="C36:I36" si="11">C26</f>
        <v>0.2</v>
      </c>
      <c r="D36" s="170">
        <f t="shared" si="11"/>
        <v>0.3</v>
      </c>
      <c r="E36" s="170">
        <f t="shared" si="11"/>
        <v>0.4</v>
      </c>
      <c r="F36" s="170">
        <f t="shared" si="11"/>
        <v>0.5</v>
      </c>
      <c r="G36" s="170">
        <f t="shared" si="11"/>
        <v>0.6</v>
      </c>
      <c r="H36" s="170">
        <f t="shared" si="11"/>
        <v>0.7</v>
      </c>
      <c r="I36" s="170">
        <f t="shared" si="11"/>
        <v>0.8</v>
      </c>
      <c r="J36" s="170"/>
      <c r="K36" s="166"/>
    </row>
    <row r="37" spans="1:11" ht="15" customHeight="1" x14ac:dyDescent="0.25">
      <c r="B37" s="166" t="s">
        <v>158</v>
      </c>
      <c r="C37" s="167">
        <f t="shared" ref="C37:I37" si="12">+ROUNDDOWN(C27*0.3/12,0)</f>
        <v>289</v>
      </c>
      <c r="D37" s="167">
        <f t="shared" si="12"/>
        <v>434</v>
      </c>
      <c r="E37" s="167">
        <f t="shared" si="12"/>
        <v>579</v>
      </c>
      <c r="F37" s="167">
        <f t="shared" si="12"/>
        <v>723</v>
      </c>
      <c r="G37" s="167">
        <f t="shared" si="12"/>
        <v>868</v>
      </c>
      <c r="H37" s="167">
        <f t="shared" si="12"/>
        <v>1013</v>
      </c>
      <c r="I37" s="167">
        <f t="shared" si="12"/>
        <v>1158</v>
      </c>
      <c r="J37" s="167"/>
      <c r="K37" s="166"/>
    </row>
    <row r="38" spans="1:11" ht="15" customHeight="1" x14ac:dyDescent="0.25">
      <c r="B38" s="166" t="s">
        <v>159</v>
      </c>
      <c r="C38" s="172">
        <f t="shared" ref="C38:I38" si="13">+ROUNDDOWN(((C27+C28)/2)*0.3/12,0)</f>
        <v>310</v>
      </c>
      <c r="D38" s="172">
        <f t="shared" si="13"/>
        <v>465</v>
      </c>
      <c r="E38" s="172">
        <f t="shared" si="13"/>
        <v>620</v>
      </c>
      <c r="F38" s="172">
        <f t="shared" si="13"/>
        <v>775</v>
      </c>
      <c r="G38" s="172">
        <f t="shared" si="13"/>
        <v>930</v>
      </c>
      <c r="H38" s="172">
        <f t="shared" si="13"/>
        <v>1085</v>
      </c>
      <c r="I38" s="172">
        <f t="shared" si="13"/>
        <v>1241</v>
      </c>
      <c r="J38" s="172"/>
      <c r="K38" s="166"/>
    </row>
    <row r="39" spans="1:11" ht="15" customHeight="1" x14ac:dyDescent="0.25">
      <c r="B39" s="166" t="s">
        <v>160</v>
      </c>
      <c r="C39" s="167">
        <f t="shared" ref="C39:I39" si="14">+ROUNDDOWN(C29*0.3/12,0)</f>
        <v>372</v>
      </c>
      <c r="D39" s="167">
        <f t="shared" si="14"/>
        <v>558</v>
      </c>
      <c r="E39" s="167">
        <f t="shared" si="14"/>
        <v>745</v>
      </c>
      <c r="F39" s="167">
        <f t="shared" si="14"/>
        <v>931</v>
      </c>
      <c r="G39" s="167">
        <f t="shared" si="14"/>
        <v>1117</v>
      </c>
      <c r="H39" s="167">
        <f t="shared" si="14"/>
        <v>1303</v>
      </c>
      <c r="I39" s="167">
        <f t="shared" si="14"/>
        <v>1490</v>
      </c>
      <c r="J39" s="167"/>
      <c r="K39" s="166"/>
    </row>
    <row r="40" spans="1:11" ht="15" customHeight="1" x14ac:dyDescent="0.25">
      <c r="B40" s="166" t="s">
        <v>161</v>
      </c>
      <c r="C40" s="167">
        <f t="shared" ref="C40:I40" si="15">+ROUNDDOWN(((C30+C31)/2)*0.3/12,0)</f>
        <v>430</v>
      </c>
      <c r="D40" s="167">
        <f t="shared" si="15"/>
        <v>645</v>
      </c>
      <c r="E40" s="167">
        <f t="shared" si="15"/>
        <v>860</v>
      </c>
      <c r="F40" s="167">
        <f t="shared" si="15"/>
        <v>1075</v>
      </c>
      <c r="G40" s="167">
        <f t="shared" si="15"/>
        <v>1290</v>
      </c>
      <c r="H40" s="167">
        <f t="shared" si="15"/>
        <v>1505</v>
      </c>
      <c r="I40" s="167">
        <f t="shared" si="15"/>
        <v>1721</v>
      </c>
      <c r="J40" s="167"/>
      <c r="K40" s="166"/>
    </row>
    <row r="41" spans="1:11" ht="15" customHeight="1" x14ac:dyDescent="0.25">
      <c r="B41" s="166" t="s">
        <v>162</v>
      </c>
      <c r="C41" s="167">
        <f t="shared" ref="C41:I41" si="16">+ROUNDDOWN(C32*0.3/12,0)</f>
        <v>480</v>
      </c>
      <c r="D41" s="167">
        <f t="shared" si="16"/>
        <v>720</v>
      </c>
      <c r="E41" s="167">
        <f t="shared" si="16"/>
        <v>960</v>
      </c>
      <c r="F41" s="167">
        <f t="shared" si="16"/>
        <v>1200</v>
      </c>
      <c r="G41" s="167">
        <f t="shared" si="16"/>
        <v>1440</v>
      </c>
      <c r="H41" s="167">
        <f t="shared" si="16"/>
        <v>1680</v>
      </c>
      <c r="I41" s="167">
        <f t="shared" si="16"/>
        <v>1920</v>
      </c>
      <c r="J41" s="167"/>
      <c r="K41" s="166"/>
    </row>
    <row r="42" spans="1:11" ht="15" customHeight="1" x14ac:dyDescent="0.25">
      <c r="B42" s="166" t="s">
        <v>163</v>
      </c>
      <c r="C42" s="167">
        <f t="shared" ref="C42:I42" si="17">+ROUNDDOWN(((C33+C34)/2)*0.3/12,0)</f>
        <v>529</v>
      </c>
      <c r="D42" s="167">
        <f t="shared" si="17"/>
        <v>794</v>
      </c>
      <c r="E42" s="167">
        <f t="shared" si="17"/>
        <v>1059</v>
      </c>
      <c r="F42" s="167">
        <f t="shared" si="17"/>
        <v>1323</v>
      </c>
      <c r="G42" s="167">
        <f t="shared" si="17"/>
        <v>1588</v>
      </c>
      <c r="H42" s="167">
        <f t="shared" si="17"/>
        <v>1853</v>
      </c>
      <c r="I42" s="167">
        <f t="shared" si="17"/>
        <v>2118</v>
      </c>
      <c r="J42" s="167"/>
      <c r="K42" s="166"/>
    </row>
    <row r="43" spans="1:11" ht="15" customHeight="1" x14ac:dyDescent="0.25">
      <c r="A43" s="166"/>
      <c r="B43" s="171"/>
      <c r="C43" s="171"/>
      <c r="D43" s="171"/>
      <c r="E43" s="171"/>
      <c r="F43" s="171"/>
      <c r="G43" s="171"/>
      <c r="H43" s="166"/>
      <c r="I43" s="111"/>
      <c r="J43" s="111"/>
    </row>
    <row r="44" spans="1:11" ht="15" hidden="1" customHeight="1" x14ac:dyDescent="0.25">
      <c r="A44" s="166"/>
      <c r="B44" s="169" t="s">
        <v>164</v>
      </c>
      <c r="C44" s="171"/>
      <c r="D44" s="171"/>
      <c r="E44" s="171"/>
      <c r="F44" s="171"/>
      <c r="G44" s="171"/>
      <c r="H44" s="166"/>
      <c r="I44" s="111"/>
      <c r="J44" s="111"/>
    </row>
    <row r="45" spans="1:11" ht="15" hidden="1" customHeight="1" x14ac:dyDescent="0.25">
      <c r="A45" s="166"/>
      <c r="B45" s="169"/>
      <c r="C45" s="170">
        <f>C36</f>
        <v>0.2</v>
      </c>
      <c r="D45" s="170">
        <f t="shared" ref="D45:I45" si="18">D36</f>
        <v>0.3</v>
      </c>
      <c r="E45" s="170">
        <f t="shared" si="18"/>
        <v>0.4</v>
      </c>
      <c r="F45" s="170">
        <f t="shared" si="18"/>
        <v>0.5</v>
      </c>
      <c r="G45" s="170">
        <f t="shared" si="18"/>
        <v>0.6</v>
      </c>
      <c r="H45" s="170">
        <f t="shared" si="18"/>
        <v>0.7</v>
      </c>
      <c r="I45" s="170">
        <f t="shared" si="18"/>
        <v>0.8</v>
      </c>
      <c r="J45" s="111"/>
    </row>
    <row r="46" spans="1:11" ht="15" hidden="1" customHeight="1" x14ac:dyDescent="0.25">
      <c r="A46" s="111"/>
      <c r="B46" s="166" t="str">
        <f t="shared" ref="B46:B51" si="19">B37</f>
        <v>Efficiency</v>
      </c>
      <c r="C46" s="173">
        <f t="shared" ref="C46:F51" si="20">C37-$G37</f>
        <v>-579</v>
      </c>
      <c r="D46" s="173">
        <f t="shared" si="20"/>
        <v>-434</v>
      </c>
      <c r="E46" s="173">
        <f t="shared" si="20"/>
        <v>-289</v>
      </c>
      <c r="F46" s="173">
        <f t="shared" si="20"/>
        <v>-145</v>
      </c>
      <c r="G46" s="167"/>
      <c r="H46" s="167">
        <f t="shared" ref="H46:H51" si="21">H37-G37</f>
        <v>145</v>
      </c>
      <c r="I46" s="167">
        <f t="shared" ref="I46:I51" si="22">I37-G37</f>
        <v>290</v>
      </c>
      <c r="J46" s="111"/>
    </row>
    <row r="47" spans="1:11" ht="15" hidden="1" customHeight="1" x14ac:dyDescent="0.25">
      <c r="B47" s="166" t="str">
        <f t="shared" si="19"/>
        <v>1 Bedroom</v>
      </c>
      <c r="C47" s="173">
        <f t="shared" si="20"/>
        <v>-620</v>
      </c>
      <c r="D47" s="173">
        <f t="shared" si="20"/>
        <v>-465</v>
      </c>
      <c r="E47" s="173">
        <f t="shared" si="20"/>
        <v>-310</v>
      </c>
      <c r="F47" s="173">
        <f t="shared" si="20"/>
        <v>-155</v>
      </c>
      <c r="G47" s="167"/>
      <c r="H47" s="167">
        <f t="shared" si="21"/>
        <v>155</v>
      </c>
      <c r="I47" s="167">
        <f t="shared" si="22"/>
        <v>311</v>
      </c>
      <c r="J47" s="111"/>
    </row>
    <row r="48" spans="1:11" ht="15" hidden="1" customHeight="1" x14ac:dyDescent="0.25">
      <c r="B48" s="166" t="str">
        <f t="shared" si="19"/>
        <v>2 Bedroom</v>
      </c>
      <c r="C48" s="173">
        <f t="shared" si="20"/>
        <v>-745</v>
      </c>
      <c r="D48" s="173">
        <f t="shared" si="20"/>
        <v>-559</v>
      </c>
      <c r="E48" s="173">
        <f t="shared" si="20"/>
        <v>-372</v>
      </c>
      <c r="F48" s="173">
        <f t="shared" si="20"/>
        <v>-186</v>
      </c>
      <c r="G48" s="167"/>
      <c r="H48" s="167">
        <f t="shared" si="21"/>
        <v>186</v>
      </c>
      <c r="I48" s="167">
        <f t="shared" si="22"/>
        <v>373</v>
      </c>
      <c r="J48" s="111"/>
    </row>
    <row r="49" spans="2:10" ht="15" hidden="1" customHeight="1" x14ac:dyDescent="0.25">
      <c r="B49" s="166" t="str">
        <f t="shared" si="19"/>
        <v>3 Bedroom</v>
      </c>
      <c r="C49" s="173">
        <f t="shared" si="20"/>
        <v>-860</v>
      </c>
      <c r="D49" s="173">
        <f t="shared" si="20"/>
        <v>-645</v>
      </c>
      <c r="E49" s="173">
        <f t="shared" si="20"/>
        <v>-430</v>
      </c>
      <c r="F49" s="173">
        <f t="shared" si="20"/>
        <v>-215</v>
      </c>
      <c r="G49" s="167"/>
      <c r="H49" s="167">
        <f t="shared" si="21"/>
        <v>215</v>
      </c>
      <c r="I49" s="167">
        <f t="shared" si="22"/>
        <v>431</v>
      </c>
    </row>
    <row r="50" spans="2:10" ht="15" hidden="1" customHeight="1" x14ac:dyDescent="0.25">
      <c r="B50" s="166" t="str">
        <f t="shared" si="19"/>
        <v>4 Bedroom</v>
      </c>
      <c r="C50" s="173">
        <f t="shared" si="20"/>
        <v>-960</v>
      </c>
      <c r="D50" s="173">
        <f t="shared" si="20"/>
        <v>-720</v>
      </c>
      <c r="E50" s="173">
        <f t="shared" si="20"/>
        <v>-480</v>
      </c>
      <c r="F50" s="173">
        <f t="shared" si="20"/>
        <v>-240</v>
      </c>
      <c r="G50" s="167"/>
      <c r="H50" s="167">
        <f t="shared" si="21"/>
        <v>240</v>
      </c>
      <c r="I50" s="167">
        <f t="shared" si="22"/>
        <v>480</v>
      </c>
    </row>
    <row r="51" spans="2:10" ht="15" hidden="1" customHeight="1" x14ac:dyDescent="0.25">
      <c r="B51" s="166" t="str">
        <f t="shared" si="19"/>
        <v>5 Bedroom</v>
      </c>
      <c r="C51" s="173">
        <f t="shared" si="20"/>
        <v>-1059</v>
      </c>
      <c r="D51" s="173">
        <f t="shared" si="20"/>
        <v>-794</v>
      </c>
      <c r="E51" s="173">
        <f t="shared" si="20"/>
        <v>-529</v>
      </c>
      <c r="F51" s="173">
        <f t="shared" si="20"/>
        <v>-265</v>
      </c>
      <c r="G51" s="167"/>
      <c r="H51" s="167">
        <f t="shared" si="21"/>
        <v>265</v>
      </c>
      <c r="I51" s="167">
        <f t="shared" si="22"/>
        <v>530</v>
      </c>
    </row>
    <row r="52" spans="2:10" ht="15" hidden="1" customHeight="1" x14ac:dyDescent="0.25">
      <c r="H52" s="174"/>
      <c r="I52" s="174"/>
      <c r="J52" s="166"/>
    </row>
    <row r="53" spans="2:10" ht="15" customHeight="1" x14ac:dyDescent="0.25">
      <c r="B53" s="166"/>
      <c r="C53" s="167"/>
      <c r="D53" s="167"/>
      <c r="E53" s="167"/>
      <c r="F53" s="167"/>
      <c r="G53" s="167"/>
      <c r="H53" s="167"/>
      <c r="I53" s="167"/>
      <c r="J53" s="167"/>
    </row>
    <row r="54" spans="2:10" ht="15" customHeight="1" x14ac:dyDescent="0.25">
      <c r="B54" s="166"/>
      <c r="C54" s="167"/>
      <c r="D54" s="167"/>
      <c r="E54" s="167"/>
      <c r="F54" s="167"/>
      <c r="G54" s="167"/>
      <c r="H54" s="167"/>
      <c r="I54" s="167"/>
      <c r="J54" s="167"/>
    </row>
    <row r="55" spans="2:10" ht="15" customHeight="1" x14ac:dyDescent="0.25">
      <c r="B55" s="166"/>
      <c r="C55" s="167"/>
      <c r="D55" s="167"/>
      <c r="E55" s="167"/>
      <c r="F55" s="167"/>
      <c r="G55" s="167"/>
      <c r="H55" s="167"/>
      <c r="I55" s="167"/>
      <c r="J55" s="167"/>
    </row>
    <row r="56" spans="2:10" ht="15" customHeight="1" x14ac:dyDescent="0.25">
      <c r="B56" s="166"/>
      <c r="C56" s="167"/>
      <c r="D56" s="167"/>
      <c r="E56" s="167"/>
      <c r="F56" s="167"/>
      <c r="G56" s="167"/>
      <c r="H56" s="167"/>
      <c r="I56" s="167"/>
      <c r="J56" s="167"/>
    </row>
    <row r="57" spans="2:10" ht="15" customHeight="1" x14ac:dyDescent="0.25">
      <c r="B57" s="166"/>
      <c r="C57" s="167"/>
      <c r="D57" s="167"/>
      <c r="E57" s="167"/>
      <c r="F57" s="167"/>
      <c r="G57" s="167"/>
      <c r="H57" s="167"/>
      <c r="I57" s="167"/>
      <c r="J57" s="167"/>
    </row>
    <row r="58" spans="2:10" ht="15" customHeight="1" x14ac:dyDescent="0.25">
      <c r="B58" s="166"/>
      <c r="C58" s="167"/>
      <c r="D58" s="167"/>
      <c r="E58" s="167"/>
      <c r="F58" s="167"/>
      <c r="G58" s="167"/>
      <c r="H58" s="167"/>
      <c r="I58" s="167"/>
      <c r="J58" s="167"/>
    </row>
  </sheetData>
  <sheetProtection algorithmName="SHA-512" hashValue="MKuf9qe/2dYylHJJZZgS8Omd1NF89dEm4WiHr/7lfej4OCa7gd5ODpKfrMiv78MrgmTZRUpxNkBq4tX+xVgH7g==" saltValue="YvvWNg5QGCxo4Nc3OuXvgA==" spinCount="100000" sheet="1" objects="1" scenarios="1"/>
  <mergeCells count="3">
    <mergeCell ref="A1:J1"/>
    <mergeCell ref="M1:N1"/>
    <mergeCell ref="E23:G23"/>
  </mergeCells>
  <pageMargins left="0.25" right="0.25" top="0.75" bottom="0.75" header="0.3" footer="0.3"/>
  <pageSetup scale="66"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'County Selection 2023'!$A$2:$A$94</xm:f>
          </x14:formula1>
          <xm:sqref>E23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B3761-2037-4FAE-9C70-35E5469A90BF}">
  <sheetPr>
    <pageSetUpPr fitToPage="1"/>
  </sheetPr>
  <dimension ref="A1:R39"/>
  <sheetViews>
    <sheetView topLeftCell="A3" workbookViewId="0">
      <selection activeCell="G22" sqref="G22"/>
    </sheetView>
  </sheetViews>
  <sheetFormatPr defaultColWidth="12.5546875" defaultRowHeight="15" x14ac:dyDescent="0.25"/>
  <cols>
    <col min="1" max="1" width="12.6640625" style="113" customWidth="1"/>
    <col min="2" max="2" width="1.44140625" style="113" customWidth="1"/>
    <col min="3" max="3" width="7" style="113" customWidth="1"/>
    <col min="4" max="4" width="2.44140625" style="113" customWidth="1"/>
    <col min="5" max="5" width="7.44140625" style="113" customWidth="1"/>
    <col min="6" max="6" width="2" style="113" customWidth="1"/>
    <col min="7" max="7" width="11.33203125" style="113" customWidth="1"/>
    <col min="8" max="8" width="2.88671875" style="113" customWidth="1"/>
    <col min="9" max="9" width="12.5546875" style="113"/>
    <col min="10" max="10" width="2.5546875" style="113" customWidth="1"/>
    <col min="11" max="11" width="12.5546875" style="113"/>
    <col min="12" max="12" width="2.109375" style="113" customWidth="1"/>
    <col min="13" max="13" width="12.5546875" style="113"/>
    <col min="14" max="14" width="2.44140625" style="113" customWidth="1"/>
    <col min="15" max="256" width="12.5546875" style="113"/>
    <col min="257" max="257" width="9.88671875" style="113" customWidth="1"/>
    <col min="258" max="512" width="12.5546875" style="113"/>
    <col min="513" max="513" width="9.88671875" style="113" customWidth="1"/>
    <col min="514" max="768" width="12.5546875" style="113"/>
    <col min="769" max="769" width="9.88671875" style="113" customWidth="1"/>
    <col min="770" max="1024" width="12.5546875" style="113"/>
    <col min="1025" max="1025" width="9.88671875" style="113" customWidth="1"/>
    <col min="1026" max="1280" width="12.5546875" style="113"/>
    <col min="1281" max="1281" width="9.88671875" style="113" customWidth="1"/>
    <col min="1282" max="1536" width="12.5546875" style="113"/>
    <col min="1537" max="1537" width="9.88671875" style="113" customWidth="1"/>
    <col min="1538" max="1792" width="12.5546875" style="113"/>
    <col min="1793" max="1793" width="9.88671875" style="113" customWidth="1"/>
    <col min="1794" max="2048" width="12.5546875" style="113"/>
    <col min="2049" max="2049" width="9.88671875" style="113" customWidth="1"/>
    <col min="2050" max="2304" width="12.5546875" style="113"/>
    <col min="2305" max="2305" width="9.88671875" style="113" customWidth="1"/>
    <col min="2306" max="2560" width="12.5546875" style="113"/>
    <col min="2561" max="2561" width="9.88671875" style="113" customWidth="1"/>
    <col min="2562" max="2816" width="12.5546875" style="113"/>
    <col min="2817" max="2817" width="9.88671875" style="113" customWidth="1"/>
    <col min="2818" max="3072" width="12.5546875" style="113"/>
    <col min="3073" max="3073" width="9.88671875" style="113" customWidth="1"/>
    <col min="3074" max="3328" width="12.5546875" style="113"/>
    <col min="3329" max="3329" width="9.88671875" style="113" customWidth="1"/>
    <col min="3330" max="3584" width="12.5546875" style="113"/>
    <col min="3585" max="3585" width="9.88671875" style="113" customWidth="1"/>
    <col min="3586" max="3840" width="12.5546875" style="113"/>
    <col min="3841" max="3841" width="9.88671875" style="113" customWidth="1"/>
    <col min="3842" max="4096" width="12.5546875" style="113"/>
    <col min="4097" max="4097" width="9.88671875" style="113" customWidth="1"/>
    <col min="4098" max="4352" width="12.5546875" style="113"/>
    <col min="4353" max="4353" width="9.88671875" style="113" customWidth="1"/>
    <col min="4354" max="4608" width="12.5546875" style="113"/>
    <col min="4609" max="4609" width="9.88671875" style="113" customWidth="1"/>
    <col min="4610" max="4864" width="12.5546875" style="113"/>
    <col min="4865" max="4865" width="9.88671875" style="113" customWidth="1"/>
    <col min="4866" max="5120" width="12.5546875" style="113"/>
    <col min="5121" max="5121" width="9.88671875" style="113" customWidth="1"/>
    <col min="5122" max="5376" width="12.5546875" style="113"/>
    <col min="5377" max="5377" width="9.88671875" style="113" customWidth="1"/>
    <col min="5378" max="5632" width="12.5546875" style="113"/>
    <col min="5633" max="5633" width="9.88671875" style="113" customWidth="1"/>
    <col min="5634" max="5888" width="12.5546875" style="113"/>
    <col min="5889" max="5889" width="9.88671875" style="113" customWidth="1"/>
    <col min="5890" max="6144" width="12.5546875" style="113"/>
    <col min="6145" max="6145" width="9.88671875" style="113" customWidth="1"/>
    <col min="6146" max="6400" width="12.5546875" style="113"/>
    <col min="6401" max="6401" width="9.88671875" style="113" customWidth="1"/>
    <col min="6402" max="6656" width="12.5546875" style="113"/>
    <col min="6657" max="6657" width="9.88671875" style="113" customWidth="1"/>
    <col min="6658" max="6912" width="12.5546875" style="113"/>
    <col min="6913" max="6913" width="9.88671875" style="113" customWidth="1"/>
    <col min="6914" max="7168" width="12.5546875" style="113"/>
    <col min="7169" max="7169" width="9.88671875" style="113" customWidth="1"/>
    <col min="7170" max="7424" width="12.5546875" style="113"/>
    <col min="7425" max="7425" width="9.88671875" style="113" customWidth="1"/>
    <col min="7426" max="7680" width="12.5546875" style="113"/>
    <col min="7681" max="7681" width="9.88671875" style="113" customWidth="1"/>
    <col min="7682" max="7936" width="12.5546875" style="113"/>
    <col min="7937" max="7937" width="9.88671875" style="113" customWidth="1"/>
    <col min="7938" max="8192" width="12.5546875" style="113"/>
    <col min="8193" max="8193" width="9.88671875" style="113" customWidth="1"/>
    <col min="8194" max="8448" width="12.5546875" style="113"/>
    <col min="8449" max="8449" width="9.88671875" style="113" customWidth="1"/>
    <col min="8450" max="8704" width="12.5546875" style="113"/>
    <col min="8705" max="8705" width="9.88671875" style="113" customWidth="1"/>
    <col min="8706" max="8960" width="12.5546875" style="113"/>
    <col min="8961" max="8961" width="9.88671875" style="113" customWidth="1"/>
    <col min="8962" max="9216" width="12.5546875" style="113"/>
    <col min="9217" max="9217" width="9.88671875" style="113" customWidth="1"/>
    <col min="9218" max="9472" width="12.5546875" style="113"/>
    <col min="9473" max="9473" width="9.88671875" style="113" customWidth="1"/>
    <col min="9474" max="9728" width="12.5546875" style="113"/>
    <col min="9729" max="9729" width="9.88671875" style="113" customWidth="1"/>
    <col min="9730" max="9984" width="12.5546875" style="113"/>
    <col min="9985" max="9985" width="9.88671875" style="113" customWidth="1"/>
    <col min="9986" max="10240" width="12.5546875" style="113"/>
    <col min="10241" max="10241" width="9.88671875" style="113" customWidth="1"/>
    <col min="10242" max="10496" width="12.5546875" style="113"/>
    <col min="10497" max="10497" width="9.88671875" style="113" customWidth="1"/>
    <col min="10498" max="10752" width="12.5546875" style="113"/>
    <col min="10753" max="10753" width="9.88671875" style="113" customWidth="1"/>
    <col min="10754" max="11008" width="12.5546875" style="113"/>
    <col min="11009" max="11009" width="9.88671875" style="113" customWidth="1"/>
    <col min="11010" max="11264" width="12.5546875" style="113"/>
    <col min="11265" max="11265" width="9.88671875" style="113" customWidth="1"/>
    <col min="11266" max="11520" width="12.5546875" style="113"/>
    <col min="11521" max="11521" width="9.88671875" style="113" customWidth="1"/>
    <col min="11522" max="11776" width="12.5546875" style="113"/>
    <col min="11777" max="11777" width="9.88671875" style="113" customWidth="1"/>
    <col min="11778" max="12032" width="12.5546875" style="113"/>
    <col min="12033" max="12033" width="9.88671875" style="113" customWidth="1"/>
    <col min="12034" max="12288" width="12.5546875" style="113"/>
    <col min="12289" max="12289" width="9.88671875" style="113" customWidth="1"/>
    <col min="12290" max="12544" width="12.5546875" style="113"/>
    <col min="12545" max="12545" width="9.88671875" style="113" customWidth="1"/>
    <col min="12546" max="12800" width="12.5546875" style="113"/>
    <col min="12801" max="12801" width="9.88671875" style="113" customWidth="1"/>
    <col min="12802" max="13056" width="12.5546875" style="113"/>
    <col min="13057" max="13057" width="9.88671875" style="113" customWidth="1"/>
    <col min="13058" max="13312" width="12.5546875" style="113"/>
    <col min="13313" max="13313" width="9.88671875" style="113" customWidth="1"/>
    <col min="13314" max="13568" width="12.5546875" style="113"/>
    <col min="13569" max="13569" width="9.88671875" style="113" customWidth="1"/>
    <col min="13570" max="13824" width="12.5546875" style="113"/>
    <col min="13825" max="13825" width="9.88671875" style="113" customWidth="1"/>
    <col min="13826" max="14080" width="12.5546875" style="113"/>
    <col min="14081" max="14081" width="9.88671875" style="113" customWidth="1"/>
    <col min="14082" max="14336" width="12.5546875" style="113"/>
    <col min="14337" max="14337" width="9.88671875" style="113" customWidth="1"/>
    <col min="14338" max="14592" width="12.5546875" style="113"/>
    <col min="14593" max="14593" width="9.88671875" style="113" customWidth="1"/>
    <col min="14594" max="14848" width="12.5546875" style="113"/>
    <col min="14849" max="14849" width="9.88671875" style="113" customWidth="1"/>
    <col min="14850" max="15104" width="12.5546875" style="113"/>
    <col min="15105" max="15105" width="9.88671875" style="113" customWidth="1"/>
    <col min="15106" max="15360" width="12.5546875" style="113"/>
    <col min="15361" max="15361" width="9.88671875" style="113" customWidth="1"/>
    <col min="15362" max="15616" width="12.5546875" style="113"/>
    <col min="15617" max="15617" width="9.88671875" style="113" customWidth="1"/>
    <col min="15618" max="15872" width="12.5546875" style="113"/>
    <col min="15873" max="15873" width="9.88671875" style="113" customWidth="1"/>
    <col min="15874" max="16128" width="12.5546875" style="113"/>
    <col min="16129" max="16129" width="9.88671875" style="113" customWidth="1"/>
    <col min="16130" max="16384" width="12.5546875" style="113"/>
  </cols>
  <sheetData>
    <row r="1" spans="1:16" ht="17.399999999999999" x14ac:dyDescent="0.3">
      <c r="A1" s="91"/>
      <c r="B1" s="91"/>
      <c r="C1" s="91"/>
      <c r="D1" s="91"/>
      <c r="E1" s="112" t="s">
        <v>165</v>
      </c>
      <c r="F1" s="91"/>
      <c r="G1" s="91"/>
      <c r="H1" s="91"/>
      <c r="I1" s="91"/>
      <c r="J1" s="91"/>
      <c r="K1" s="91"/>
      <c r="L1" s="91"/>
      <c r="M1" s="91"/>
      <c r="N1" s="91"/>
      <c r="O1" s="91"/>
    </row>
    <row r="2" spans="1:16" x14ac:dyDescent="0.25">
      <c r="A2" s="91"/>
      <c r="B2" s="91"/>
      <c r="C2" s="91"/>
      <c r="D2" s="91"/>
      <c r="E2" s="91"/>
      <c r="F2" s="91"/>
      <c r="G2" s="91"/>
      <c r="H2" s="91"/>
      <c r="I2" s="91"/>
      <c r="J2" s="91"/>
      <c r="K2" s="91"/>
      <c r="L2" s="91"/>
      <c r="M2" s="91"/>
      <c r="N2" s="91"/>
      <c r="O2" s="91"/>
    </row>
    <row r="3" spans="1:16" ht="16.2" thickBot="1" x14ac:dyDescent="0.35">
      <c r="A3" s="114" t="s">
        <v>0</v>
      </c>
      <c r="B3" s="91"/>
      <c r="C3" s="312"/>
      <c r="D3" s="313"/>
      <c r="E3" s="313"/>
      <c r="F3" s="313"/>
      <c r="G3" s="313"/>
      <c r="H3" s="313"/>
      <c r="I3" s="313"/>
      <c r="J3" s="115"/>
      <c r="K3" s="116" t="s">
        <v>146</v>
      </c>
      <c r="L3" s="310"/>
      <c r="M3" s="311"/>
      <c r="N3" s="311"/>
      <c r="O3" s="311"/>
      <c r="P3" s="115"/>
    </row>
    <row r="4" spans="1:16" ht="9" customHeight="1" x14ac:dyDescent="0.3">
      <c r="B4" s="91"/>
      <c r="C4" s="117"/>
      <c r="D4" s="91"/>
      <c r="E4" s="118"/>
      <c r="F4" s="91"/>
      <c r="G4" s="117"/>
      <c r="H4" s="91"/>
      <c r="I4" s="119"/>
      <c r="J4" s="91"/>
      <c r="K4" s="91"/>
      <c r="L4" s="91"/>
      <c r="M4" s="117"/>
      <c r="N4" s="117"/>
      <c r="O4" s="91"/>
    </row>
    <row r="5" spans="1:16" x14ac:dyDescent="0.25">
      <c r="A5" s="91"/>
      <c r="B5" s="91"/>
      <c r="C5" s="91"/>
      <c r="D5" s="91"/>
      <c r="E5" s="91"/>
      <c r="F5" s="91"/>
      <c r="G5" s="120" t="s">
        <v>166</v>
      </c>
      <c r="H5" s="91"/>
      <c r="I5" s="120" t="s">
        <v>167</v>
      </c>
      <c r="J5" s="91"/>
      <c r="K5" s="120" t="s">
        <v>168</v>
      </c>
      <c r="L5" s="91"/>
      <c r="M5" s="120" t="s">
        <v>169</v>
      </c>
      <c r="N5" s="120"/>
      <c r="O5" s="120" t="s">
        <v>170</v>
      </c>
    </row>
    <row r="6" spans="1:16" x14ac:dyDescent="0.25">
      <c r="A6" s="91"/>
      <c r="B6" s="91"/>
      <c r="C6" s="121" t="s">
        <v>171</v>
      </c>
      <c r="D6" s="91"/>
      <c r="E6" s="122" t="s">
        <v>172</v>
      </c>
      <c r="F6" s="122"/>
      <c r="G6" s="121" t="s">
        <v>173</v>
      </c>
      <c r="H6" s="91"/>
      <c r="I6" s="121" t="s">
        <v>174</v>
      </c>
      <c r="J6" s="91"/>
      <c r="K6" s="121" t="s">
        <v>175</v>
      </c>
      <c r="L6" s="91"/>
      <c r="M6" s="121" t="s">
        <v>176</v>
      </c>
      <c r="N6" s="121"/>
      <c r="O6" s="121" t="s">
        <v>177</v>
      </c>
    </row>
    <row r="7" spans="1:16" x14ac:dyDescent="0.25">
      <c r="A7" s="91"/>
      <c r="B7" s="91"/>
      <c r="C7" s="123"/>
      <c r="D7" s="91"/>
      <c r="E7" s="123"/>
      <c r="F7" s="122"/>
      <c r="G7" s="95">
        <f>IF(E7&gt;0,E7/$E$24,0)</f>
        <v>0</v>
      </c>
      <c r="H7" s="91"/>
      <c r="I7" s="123"/>
      <c r="J7" s="91"/>
      <c r="K7" s="123"/>
      <c r="L7" s="91"/>
      <c r="M7" s="237">
        <f>IF(E7&gt;0,I7/(K7/0.6),0)</f>
        <v>0</v>
      </c>
      <c r="N7" s="121"/>
      <c r="O7" s="124">
        <f>IF(E7&gt;0,I7/(K7/0.6)*G7,0)</f>
        <v>0</v>
      </c>
    </row>
    <row r="8" spans="1:16" x14ac:dyDescent="0.25">
      <c r="A8" s="91"/>
      <c r="B8" s="91"/>
      <c r="C8" s="123"/>
      <c r="D8" s="91"/>
      <c r="E8" s="123"/>
      <c r="F8" s="122"/>
      <c r="G8" s="95">
        <f t="shared" ref="G8:G23" si="0">IF(E8&gt;0,E8/$E$24,0)</f>
        <v>0</v>
      </c>
      <c r="H8" s="91"/>
      <c r="I8" s="123"/>
      <c r="J8" s="91"/>
      <c r="K8" s="123"/>
      <c r="L8" s="91"/>
      <c r="M8" s="237">
        <f t="shared" ref="M8:M23" si="1">IF(E8&gt;0,I8/(K8/0.6),0)</f>
        <v>0</v>
      </c>
      <c r="N8" s="121"/>
      <c r="O8" s="124">
        <f t="shared" ref="O8:O23" si="2">IF(E8&gt;0,I8/(K8/0.6)*G8,0)</f>
        <v>0</v>
      </c>
    </row>
    <row r="9" spans="1:16" x14ac:dyDescent="0.25">
      <c r="A9" s="91"/>
      <c r="B9" s="91"/>
      <c r="C9" s="123"/>
      <c r="D9" s="91"/>
      <c r="E9" s="123"/>
      <c r="F9" s="122"/>
      <c r="G9" s="95">
        <f t="shared" si="0"/>
        <v>0</v>
      </c>
      <c r="H9" s="91"/>
      <c r="I9" s="123"/>
      <c r="J9" s="91"/>
      <c r="K9" s="123"/>
      <c r="L9" s="91"/>
      <c r="M9" s="237">
        <f t="shared" si="1"/>
        <v>0</v>
      </c>
      <c r="N9" s="121"/>
      <c r="O9" s="124">
        <f t="shared" si="2"/>
        <v>0</v>
      </c>
    </row>
    <row r="10" spans="1:16" x14ac:dyDescent="0.25">
      <c r="A10" s="91"/>
      <c r="B10" s="91"/>
      <c r="C10" s="123"/>
      <c r="D10" s="91"/>
      <c r="E10" s="123"/>
      <c r="F10" s="122"/>
      <c r="G10" s="95">
        <f t="shared" si="0"/>
        <v>0</v>
      </c>
      <c r="H10" s="91"/>
      <c r="I10" s="123"/>
      <c r="J10" s="91"/>
      <c r="K10" s="123"/>
      <c r="L10" s="91"/>
      <c r="M10" s="237">
        <f t="shared" si="1"/>
        <v>0</v>
      </c>
      <c r="N10" s="121"/>
      <c r="O10" s="124">
        <f t="shared" si="2"/>
        <v>0</v>
      </c>
    </row>
    <row r="11" spans="1:16" x14ac:dyDescent="0.25">
      <c r="A11" s="91"/>
      <c r="B11" s="91"/>
      <c r="C11" s="123"/>
      <c r="D11" s="91"/>
      <c r="E11" s="123"/>
      <c r="F11" s="122"/>
      <c r="G11" s="95">
        <f t="shared" si="0"/>
        <v>0</v>
      </c>
      <c r="H11" s="91"/>
      <c r="I11" s="123"/>
      <c r="J11" s="91"/>
      <c r="K11" s="123"/>
      <c r="L11" s="91"/>
      <c r="M11" s="237">
        <f t="shared" si="1"/>
        <v>0</v>
      </c>
      <c r="N11" s="121"/>
      <c r="O11" s="124">
        <f t="shared" si="2"/>
        <v>0</v>
      </c>
    </row>
    <row r="12" spans="1:16" x14ac:dyDescent="0.25">
      <c r="A12" s="91"/>
      <c r="B12" s="91"/>
      <c r="C12" s="123"/>
      <c r="D12" s="91"/>
      <c r="E12" s="123"/>
      <c r="F12" s="122"/>
      <c r="G12" s="95">
        <f t="shared" si="0"/>
        <v>0</v>
      </c>
      <c r="H12" s="91"/>
      <c r="I12" s="123"/>
      <c r="J12" s="91"/>
      <c r="K12" s="123"/>
      <c r="L12" s="91"/>
      <c r="M12" s="237">
        <f t="shared" si="1"/>
        <v>0</v>
      </c>
      <c r="N12" s="121"/>
      <c r="O12" s="124">
        <f t="shared" si="2"/>
        <v>0</v>
      </c>
    </row>
    <row r="13" spans="1:16" x14ac:dyDescent="0.25">
      <c r="A13" s="91"/>
      <c r="B13" s="91"/>
      <c r="C13" s="123"/>
      <c r="D13" s="91"/>
      <c r="E13" s="123"/>
      <c r="F13" s="122"/>
      <c r="G13" s="95">
        <f t="shared" si="0"/>
        <v>0</v>
      </c>
      <c r="H13" s="91"/>
      <c r="I13" s="123"/>
      <c r="J13" s="91"/>
      <c r="K13" s="123"/>
      <c r="L13" s="91"/>
      <c r="M13" s="237">
        <f t="shared" si="1"/>
        <v>0</v>
      </c>
      <c r="N13" s="121"/>
      <c r="O13" s="124">
        <f t="shared" si="2"/>
        <v>0</v>
      </c>
    </row>
    <row r="14" spans="1:16" x14ac:dyDescent="0.25">
      <c r="A14" s="91"/>
      <c r="B14" s="91"/>
      <c r="C14" s="123"/>
      <c r="D14" s="91"/>
      <c r="E14" s="123"/>
      <c r="F14" s="122"/>
      <c r="G14" s="95">
        <f t="shared" si="0"/>
        <v>0</v>
      </c>
      <c r="H14" s="91"/>
      <c r="I14" s="123"/>
      <c r="J14" s="91"/>
      <c r="K14" s="123"/>
      <c r="L14" s="91"/>
      <c r="M14" s="237">
        <f t="shared" si="1"/>
        <v>0</v>
      </c>
      <c r="N14" s="121"/>
      <c r="O14" s="124">
        <f t="shared" si="2"/>
        <v>0</v>
      </c>
    </row>
    <row r="15" spans="1:16" x14ac:dyDescent="0.25">
      <c r="A15" s="91"/>
      <c r="B15" s="91"/>
      <c r="C15" s="123"/>
      <c r="D15" s="91"/>
      <c r="E15" s="123"/>
      <c r="F15" s="122"/>
      <c r="G15" s="95">
        <f t="shared" si="0"/>
        <v>0</v>
      </c>
      <c r="H15" s="91"/>
      <c r="I15" s="123"/>
      <c r="J15" s="91"/>
      <c r="K15" s="123"/>
      <c r="L15" s="91"/>
      <c r="M15" s="237">
        <f t="shared" si="1"/>
        <v>0</v>
      </c>
      <c r="N15" s="121"/>
      <c r="O15" s="124">
        <f t="shared" si="2"/>
        <v>0</v>
      </c>
    </row>
    <row r="16" spans="1:16" x14ac:dyDescent="0.25">
      <c r="A16" s="91"/>
      <c r="B16" s="91"/>
      <c r="C16" s="123"/>
      <c r="D16" s="91"/>
      <c r="E16" s="123"/>
      <c r="F16" s="122"/>
      <c r="G16" s="95">
        <f t="shared" si="0"/>
        <v>0</v>
      </c>
      <c r="H16" s="91"/>
      <c r="I16" s="123"/>
      <c r="J16" s="91"/>
      <c r="K16" s="123"/>
      <c r="L16" s="91"/>
      <c r="M16" s="237">
        <f t="shared" si="1"/>
        <v>0</v>
      </c>
      <c r="N16" s="121"/>
      <c r="O16" s="124">
        <f t="shared" si="2"/>
        <v>0</v>
      </c>
    </row>
    <row r="17" spans="1:18" x14ac:dyDescent="0.25">
      <c r="A17" s="91"/>
      <c r="B17" s="91"/>
      <c r="C17" s="123"/>
      <c r="D17" s="91"/>
      <c r="E17" s="123"/>
      <c r="F17" s="122"/>
      <c r="G17" s="95">
        <f t="shared" si="0"/>
        <v>0</v>
      </c>
      <c r="H17" s="91"/>
      <c r="I17" s="123"/>
      <c r="J17" s="91"/>
      <c r="K17" s="123"/>
      <c r="L17" s="91"/>
      <c r="M17" s="237">
        <f t="shared" si="1"/>
        <v>0</v>
      </c>
      <c r="N17" s="121"/>
      <c r="O17" s="124">
        <f t="shared" si="2"/>
        <v>0</v>
      </c>
    </row>
    <row r="18" spans="1:18" x14ac:dyDescent="0.25">
      <c r="A18" s="91"/>
      <c r="B18" s="91"/>
      <c r="C18" s="123"/>
      <c r="D18" s="91"/>
      <c r="E18" s="123"/>
      <c r="F18" s="122"/>
      <c r="G18" s="95">
        <f t="shared" si="0"/>
        <v>0</v>
      </c>
      <c r="H18" s="91"/>
      <c r="I18" s="123"/>
      <c r="J18" s="91"/>
      <c r="K18" s="123"/>
      <c r="L18" s="91"/>
      <c r="M18" s="237">
        <f t="shared" si="1"/>
        <v>0</v>
      </c>
      <c r="N18" s="121"/>
      <c r="O18" s="124">
        <f t="shared" si="2"/>
        <v>0</v>
      </c>
    </row>
    <row r="19" spans="1:18" x14ac:dyDescent="0.25">
      <c r="A19" s="91"/>
      <c r="B19" s="91"/>
      <c r="C19" s="123"/>
      <c r="D19" s="91"/>
      <c r="E19" s="123"/>
      <c r="F19" s="122"/>
      <c r="G19" s="95">
        <f t="shared" si="0"/>
        <v>0</v>
      </c>
      <c r="H19" s="91"/>
      <c r="I19" s="123"/>
      <c r="J19" s="91"/>
      <c r="K19" s="123"/>
      <c r="L19" s="91"/>
      <c r="M19" s="237">
        <f t="shared" si="1"/>
        <v>0</v>
      </c>
      <c r="N19" s="121"/>
      <c r="O19" s="124">
        <f t="shared" si="2"/>
        <v>0</v>
      </c>
    </row>
    <row r="20" spans="1:18" x14ac:dyDescent="0.25">
      <c r="A20" s="91"/>
      <c r="B20" s="91"/>
      <c r="C20" s="123"/>
      <c r="D20" s="91"/>
      <c r="E20" s="123"/>
      <c r="F20" s="122"/>
      <c r="G20" s="95">
        <f t="shared" si="0"/>
        <v>0</v>
      </c>
      <c r="H20" s="91"/>
      <c r="I20" s="123"/>
      <c r="J20" s="91"/>
      <c r="K20" s="123"/>
      <c r="L20" s="91"/>
      <c r="M20" s="237">
        <f t="shared" si="1"/>
        <v>0</v>
      </c>
      <c r="N20" s="121"/>
      <c r="O20" s="124">
        <f t="shared" si="2"/>
        <v>0</v>
      </c>
    </row>
    <row r="21" spans="1:18" x14ac:dyDescent="0.25">
      <c r="A21" s="91"/>
      <c r="B21" s="91"/>
      <c r="C21" s="123"/>
      <c r="D21" s="91"/>
      <c r="E21" s="123"/>
      <c r="F21" s="122"/>
      <c r="G21" s="95">
        <f t="shared" si="0"/>
        <v>0</v>
      </c>
      <c r="H21" s="91"/>
      <c r="I21" s="123"/>
      <c r="J21" s="91"/>
      <c r="K21" s="123"/>
      <c r="L21" s="91"/>
      <c r="M21" s="237">
        <f t="shared" si="1"/>
        <v>0</v>
      </c>
      <c r="N21" s="121"/>
      <c r="O21" s="124">
        <f t="shared" si="2"/>
        <v>0</v>
      </c>
    </row>
    <row r="22" spans="1:18" x14ac:dyDescent="0.25">
      <c r="A22" s="91"/>
      <c r="B22" s="91"/>
      <c r="C22" s="123"/>
      <c r="D22" s="91"/>
      <c r="E22" s="123"/>
      <c r="F22" s="122"/>
      <c r="G22" s="95">
        <f t="shared" si="0"/>
        <v>0</v>
      </c>
      <c r="H22" s="91"/>
      <c r="I22" s="123"/>
      <c r="J22" s="91"/>
      <c r="K22" s="123"/>
      <c r="L22" s="91"/>
      <c r="M22" s="237">
        <f t="shared" si="1"/>
        <v>0</v>
      </c>
      <c r="N22" s="121"/>
      <c r="O22" s="124">
        <f t="shared" si="2"/>
        <v>0</v>
      </c>
    </row>
    <row r="23" spans="1:18" ht="15.6" thickBot="1" x14ac:dyDescent="0.3">
      <c r="A23" s="91"/>
      <c r="B23" s="91"/>
      <c r="C23" s="125"/>
      <c r="D23" s="91"/>
      <c r="E23" s="126"/>
      <c r="F23" s="91"/>
      <c r="G23" s="127">
        <f t="shared" si="0"/>
        <v>0</v>
      </c>
      <c r="H23" s="91"/>
      <c r="I23" s="123"/>
      <c r="J23" s="91"/>
      <c r="K23" s="123"/>
      <c r="L23" s="91"/>
      <c r="M23" s="237">
        <f t="shared" si="1"/>
        <v>0</v>
      </c>
      <c r="N23" s="128"/>
      <c r="O23" s="124">
        <f t="shared" si="2"/>
        <v>0</v>
      </c>
    </row>
    <row r="24" spans="1:18" ht="16.2" thickTop="1" thickBot="1" x14ac:dyDescent="0.3">
      <c r="A24" s="120" t="s">
        <v>18</v>
      </c>
      <c r="B24" s="91"/>
      <c r="C24" s="129" t="s">
        <v>178</v>
      </c>
      <c r="D24" s="91"/>
      <c r="E24" s="94">
        <f>SUM(E7:E23)</f>
        <v>0</v>
      </c>
      <c r="F24" s="91"/>
      <c r="G24" s="95">
        <f>SUM(G7:G23)</f>
        <v>0</v>
      </c>
      <c r="H24" s="91"/>
      <c r="I24" s="129" t="s">
        <v>178</v>
      </c>
      <c r="J24" s="91"/>
      <c r="K24" s="129" t="s">
        <v>178</v>
      </c>
      <c r="L24" s="91"/>
      <c r="M24" s="129" t="s">
        <v>178</v>
      </c>
      <c r="N24" s="129"/>
      <c r="O24" s="130" t="s">
        <v>178</v>
      </c>
    </row>
    <row r="25" spans="1:18" ht="16.2" thickBot="1" x14ac:dyDescent="0.35">
      <c r="A25" s="91"/>
      <c r="B25" s="91"/>
      <c r="C25" s="91"/>
      <c r="D25" s="91"/>
      <c r="E25" s="91"/>
      <c r="F25" s="91"/>
      <c r="G25" s="91"/>
      <c r="H25" s="91"/>
      <c r="I25" s="131" t="s">
        <v>179</v>
      </c>
      <c r="J25" s="91"/>
      <c r="K25" s="91"/>
      <c r="L25" s="91"/>
      <c r="M25" s="132">
        <f>SUM(O7:O23)</f>
        <v>0</v>
      </c>
      <c r="N25" s="91"/>
      <c r="O25" s="95"/>
    </row>
    <row r="26" spans="1:18" x14ac:dyDescent="0.25">
      <c r="A26" s="91"/>
      <c r="B26" s="91"/>
      <c r="C26" s="91"/>
      <c r="D26" s="91"/>
      <c r="E26" s="91"/>
      <c r="F26" s="91"/>
      <c r="G26" s="91"/>
      <c r="H26" s="91"/>
      <c r="I26" s="91"/>
      <c r="J26" s="91"/>
      <c r="K26" s="91"/>
      <c r="L26" s="91"/>
      <c r="M26" s="91"/>
      <c r="N26" s="91"/>
      <c r="O26" s="95"/>
    </row>
    <row r="27" spans="1:18" ht="15.6" x14ac:dyDescent="0.3">
      <c r="A27" s="133" t="s">
        <v>180</v>
      </c>
      <c r="B27" s="91"/>
      <c r="C27" s="134" t="s">
        <v>181</v>
      </c>
      <c r="D27" s="91"/>
      <c r="E27" s="91"/>
      <c r="F27" s="91"/>
      <c r="G27" s="91"/>
      <c r="H27" s="91"/>
      <c r="N27" s="135"/>
      <c r="O27" s="91"/>
    </row>
    <row r="28" spans="1:18" x14ac:dyDescent="0.25">
      <c r="A28" s="91"/>
      <c r="B28" s="91"/>
      <c r="C28" s="136" t="s">
        <v>458</v>
      </c>
      <c r="D28" s="91"/>
      <c r="E28" s="91"/>
      <c r="F28" s="91"/>
      <c r="G28" s="91"/>
      <c r="H28" s="91"/>
      <c r="I28" s="91"/>
      <c r="J28" s="91"/>
      <c r="K28" s="91"/>
      <c r="L28" s="91"/>
      <c r="M28" s="91"/>
      <c r="N28" s="91"/>
      <c r="O28" s="91"/>
    </row>
    <row r="29" spans="1:18" x14ac:dyDescent="0.25">
      <c r="C29" s="134" t="s">
        <v>182</v>
      </c>
      <c r="D29" s="134"/>
      <c r="E29" s="134"/>
      <c r="F29" s="134"/>
      <c r="G29" s="134"/>
      <c r="H29" s="134"/>
      <c r="I29" s="134"/>
      <c r="J29" s="134"/>
      <c r="K29" s="134"/>
    </row>
    <row r="30" spans="1:18" ht="15.6" thickBot="1" x14ac:dyDescent="0.3">
      <c r="B30" s="133"/>
      <c r="D30" s="134"/>
      <c r="E30" s="134"/>
      <c r="F30" s="134"/>
      <c r="G30" s="134"/>
      <c r="H30" s="134"/>
      <c r="I30" s="134"/>
      <c r="J30" s="134"/>
      <c r="K30" s="134"/>
      <c r="L30" s="134"/>
      <c r="M30" s="134"/>
      <c r="N30" s="134"/>
      <c r="O30" s="134"/>
      <c r="P30" s="134"/>
      <c r="Q30" s="134"/>
      <c r="R30" s="134"/>
    </row>
    <row r="31" spans="1:18" ht="15.6" thickBot="1" x14ac:dyDescent="0.3">
      <c r="C31" s="137"/>
      <c r="D31" s="138"/>
      <c r="E31" s="138"/>
      <c r="F31" s="138"/>
      <c r="G31" s="138"/>
      <c r="H31" s="138"/>
      <c r="I31" s="138"/>
      <c r="J31" s="139"/>
    </row>
    <row r="32" spans="1:18" ht="15.6" thickBot="1" x14ac:dyDescent="0.3">
      <c r="C32" s="146">
        <f>'Unit Information'!B21+'Unit Information'!B29</f>
        <v>0</v>
      </c>
      <c r="D32" s="218" t="s">
        <v>466</v>
      </c>
      <c r="E32" s="218"/>
      <c r="F32" s="218"/>
      <c r="G32" s="219"/>
      <c r="H32" s="218" t="s">
        <v>459</v>
      </c>
      <c r="I32" s="218"/>
      <c r="J32" s="140"/>
    </row>
    <row r="33" spans="3:10" x14ac:dyDescent="0.25">
      <c r="C33" s="141">
        <v>0.1</v>
      </c>
      <c r="D33" s="113" t="s">
        <v>480</v>
      </c>
      <c r="I33" s="238">
        <f>C33*C32</f>
        <v>0</v>
      </c>
      <c r="J33" s="140"/>
    </row>
    <row r="34" spans="3:10" x14ac:dyDescent="0.25">
      <c r="C34" s="141">
        <v>0.4</v>
      </c>
      <c r="D34" s="113" t="s">
        <v>460</v>
      </c>
      <c r="I34" s="238">
        <f>C34*C32</f>
        <v>0</v>
      </c>
      <c r="J34" s="140"/>
    </row>
    <row r="35" spans="3:10" ht="15.6" thickBot="1" x14ac:dyDescent="0.3">
      <c r="C35" s="317" t="s">
        <v>479</v>
      </c>
      <c r="D35" s="318"/>
      <c r="E35" s="318"/>
      <c r="F35" s="318"/>
      <c r="G35" s="318"/>
      <c r="H35" s="318"/>
      <c r="I35" s="318"/>
      <c r="J35" s="319"/>
    </row>
    <row r="36" spans="3:10" ht="15.6" thickBot="1" x14ac:dyDescent="0.3"/>
    <row r="37" spans="3:10" ht="15.6" thickBot="1" x14ac:dyDescent="0.3">
      <c r="C37" s="314" t="s">
        <v>461</v>
      </c>
      <c r="D37" s="315"/>
      <c r="E37" s="315"/>
      <c r="F37" s="315"/>
      <c r="G37" s="315"/>
      <c r="H37" s="315"/>
      <c r="I37" s="316"/>
    </row>
    <row r="38" spans="3:10" x14ac:dyDescent="0.25">
      <c r="C38" s="142" t="s">
        <v>462</v>
      </c>
      <c r="H38" s="140" t="s">
        <v>463</v>
      </c>
      <c r="I38" s="140"/>
    </row>
    <row r="39" spans="3:10" ht="15.6" thickBot="1" x14ac:dyDescent="0.3">
      <c r="C39" s="143" t="s">
        <v>464</v>
      </c>
      <c r="D39" s="144"/>
      <c r="E39" s="144"/>
      <c r="F39" s="144"/>
      <c r="G39" s="144"/>
      <c r="H39" s="145" t="s">
        <v>465</v>
      </c>
      <c r="I39" s="145"/>
    </row>
  </sheetData>
  <sheetProtection algorithmName="SHA-512" hashValue="bbNk1dEMxGRLtnFQoTYmXgSxEvCa5sDtxLIKF0MMA0yXR5mtrBFXWGpc3zuI8v7Dw08zIMVzJ1c2F4m82w+YhQ==" saltValue="4EN0x8fPu5pN9ylWiOsLKQ==" spinCount="100000" sheet="1" objects="1" scenarios="1"/>
  <mergeCells count="4">
    <mergeCell ref="L3:O3"/>
    <mergeCell ref="C3:I3"/>
    <mergeCell ref="C37:I37"/>
    <mergeCell ref="C35:J35"/>
  </mergeCells>
  <pageMargins left="0.45" right="0.45" top="0.75" bottom="0.75" header="0.3" footer="0.3"/>
  <pageSetup scale="9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77"/>
  <sheetViews>
    <sheetView showGridLines="0" zoomScaleNormal="100" workbookViewId="0">
      <selection activeCell="A3" sqref="A3:E3"/>
    </sheetView>
  </sheetViews>
  <sheetFormatPr defaultColWidth="8.88671875" defaultRowHeight="13.8" x14ac:dyDescent="0.25"/>
  <cols>
    <col min="1" max="1" width="13.109375" style="91" customWidth="1"/>
    <col min="2" max="2" width="35" style="91" customWidth="1"/>
    <col min="3" max="3" width="16.44140625" style="91" customWidth="1"/>
    <col min="4" max="4" width="9.5546875" style="91" customWidth="1"/>
    <col min="5" max="5" width="17.6640625" style="91" customWidth="1"/>
    <col min="6" max="16384" width="8.88671875" style="91"/>
  </cols>
  <sheetData>
    <row r="1" spans="1:5" x14ac:dyDescent="0.25">
      <c r="A1" s="147" t="s">
        <v>0</v>
      </c>
      <c r="B1" s="148">
        <f>'Unit Information'!C1</f>
        <v>0</v>
      </c>
      <c r="D1" s="152" t="s">
        <v>1</v>
      </c>
      <c r="E1" s="91">
        <f>'Unit Information'!I1</f>
        <v>0</v>
      </c>
    </row>
    <row r="2" spans="1:5" ht="6.6" customHeight="1" x14ac:dyDescent="0.25">
      <c r="A2" s="92"/>
      <c r="B2" s="92"/>
      <c r="C2" s="92"/>
      <c r="D2" s="92"/>
      <c r="E2" s="92"/>
    </row>
    <row r="3" spans="1:5" ht="17.399999999999999" x14ac:dyDescent="0.3">
      <c r="A3" s="320" t="s">
        <v>183</v>
      </c>
      <c r="B3" s="320"/>
      <c r="C3" s="320"/>
      <c r="D3" s="320"/>
      <c r="E3" s="320"/>
    </row>
    <row r="4" spans="1:5" x14ac:dyDescent="0.25">
      <c r="A4" s="321" t="s">
        <v>3</v>
      </c>
      <c r="B4" s="321"/>
      <c r="C4" s="321"/>
      <c r="D4" s="321"/>
      <c r="E4" s="321"/>
    </row>
    <row r="5" spans="1:5" ht="15" x14ac:dyDescent="0.25">
      <c r="A5" s="85" t="s">
        <v>184</v>
      </c>
      <c r="B5" s="93"/>
      <c r="D5" s="93"/>
      <c r="E5" s="93"/>
    </row>
    <row r="6" spans="1:5" ht="15" x14ac:dyDescent="0.25">
      <c r="A6" s="93"/>
      <c r="B6" s="85" t="s">
        <v>185</v>
      </c>
      <c r="D6" s="93"/>
      <c r="E6" s="48"/>
    </row>
    <row r="7" spans="1:5" ht="15" x14ac:dyDescent="0.25">
      <c r="A7" s="93"/>
      <c r="B7" s="85" t="s">
        <v>186</v>
      </c>
      <c r="D7" s="93"/>
      <c r="E7" s="49"/>
    </row>
    <row r="8" spans="1:5" ht="15" x14ac:dyDescent="0.25">
      <c r="A8" s="93"/>
      <c r="B8" s="85" t="s">
        <v>187</v>
      </c>
      <c r="D8" s="93"/>
      <c r="E8" s="49"/>
    </row>
    <row r="9" spans="1:5" ht="15" x14ac:dyDescent="0.25">
      <c r="A9" s="93"/>
      <c r="B9" s="85" t="s">
        <v>188</v>
      </c>
      <c r="D9" s="93"/>
      <c r="E9" s="49"/>
    </row>
    <row r="10" spans="1:5" ht="15" x14ac:dyDescent="0.25">
      <c r="A10" s="93"/>
      <c r="B10" s="85" t="s">
        <v>189</v>
      </c>
      <c r="D10" s="93"/>
      <c r="E10" s="49"/>
    </row>
    <row r="11" spans="1:5" ht="15" x14ac:dyDescent="0.25">
      <c r="A11" s="93"/>
      <c r="B11" s="85" t="s">
        <v>190</v>
      </c>
      <c r="D11" s="85"/>
      <c r="E11" s="49"/>
    </row>
    <row r="12" spans="1:5" ht="15" x14ac:dyDescent="0.25">
      <c r="A12" s="93"/>
      <c r="B12" s="323"/>
      <c r="C12" s="324"/>
      <c r="D12" s="93"/>
      <c r="E12" s="93"/>
    </row>
    <row r="13" spans="1:5" ht="15.6" x14ac:dyDescent="0.3">
      <c r="A13" s="93"/>
      <c r="B13" s="7" t="s">
        <v>191</v>
      </c>
      <c r="D13" s="7"/>
      <c r="E13" s="24">
        <f>SUM(E6:E11)</f>
        <v>0</v>
      </c>
    </row>
    <row r="14" spans="1:5" ht="15.6" x14ac:dyDescent="0.3">
      <c r="A14" s="93"/>
      <c r="B14" s="7"/>
      <c r="D14" s="7"/>
      <c r="E14" s="8"/>
    </row>
    <row r="15" spans="1:5" ht="15.6" x14ac:dyDescent="0.3">
      <c r="A15" s="85" t="s">
        <v>192</v>
      </c>
      <c r="B15" s="7"/>
      <c r="D15" s="7"/>
      <c r="E15" s="25">
        <v>0</v>
      </c>
    </row>
    <row r="16" spans="1:5" x14ac:dyDescent="0.25">
      <c r="A16" s="175"/>
      <c r="B16" s="175"/>
    </row>
    <row r="17" spans="1:5" ht="15.6" x14ac:dyDescent="0.3">
      <c r="A17" s="85" t="s">
        <v>193</v>
      </c>
      <c r="B17" s="7"/>
      <c r="D17" s="7"/>
      <c r="E17" s="25">
        <v>0</v>
      </c>
    </row>
    <row r="19" spans="1:5" ht="15" x14ac:dyDescent="0.25">
      <c r="A19" s="85" t="s">
        <v>194</v>
      </c>
      <c r="B19" s="93"/>
      <c r="D19" s="93"/>
      <c r="E19" s="93"/>
    </row>
    <row r="20" spans="1:5" ht="15" x14ac:dyDescent="0.25">
      <c r="A20" s="93"/>
      <c r="B20" s="85" t="s">
        <v>195</v>
      </c>
      <c r="D20" s="93"/>
      <c r="E20" s="48"/>
    </row>
    <row r="21" spans="1:5" ht="15" x14ac:dyDescent="0.25">
      <c r="A21" s="93"/>
      <c r="B21" s="85" t="s">
        <v>196</v>
      </c>
      <c r="D21" s="93"/>
      <c r="E21" s="49"/>
    </row>
    <row r="22" spans="1:5" ht="15" x14ac:dyDescent="0.25">
      <c r="A22" s="93"/>
      <c r="B22" s="85" t="s">
        <v>197</v>
      </c>
      <c r="D22" s="93"/>
      <c r="E22" s="49"/>
    </row>
    <row r="23" spans="1:5" ht="15" x14ac:dyDescent="0.25">
      <c r="A23" s="93"/>
      <c r="B23" s="85" t="s">
        <v>198</v>
      </c>
      <c r="D23" s="93"/>
      <c r="E23" s="49"/>
    </row>
    <row r="24" spans="1:5" ht="15" x14ac:dyDescent="0.25">
      <c r="A24" s="93"/>
      <c r="B24" s="85" t="s">
        <v>199</v>
      </c>
      <c r="D24" s="93"/>
      <c r="E24" s="49"/>
    </row>
    <row r="25" spans="1:5" ht="15" x14ac:dyDescent="0.25">
      <c r="A25" s="93"/>
      <c r="B25" s="85" t="s">
        <v>200</v>
      </c>
      <c r="D25" s="93"/>
      <c r="E25" s="49"/>
    </row>
    <row r="26" spans="1:5" ht="15" x14ac:dyDescent="0.25">
      <c r="A26" s="93"/>
      <c r="B26" s="85" t="s">
        <v>201</v>
      </c>
      <c r="D26" s="93"/>
      <c r="E26" s="49"/>
    </row>
    <row r="27" spans="1:5" ht="15" x14ac:dyDescent="0.25">
      <c r="A27" s="93"/>
      <c r="B27" s="85" t="s">
        <v>202</v>
      </c>
      <c r="D27" s="93"/>
      <c r="E27" s="49"/>
    </row>
    <row r="28" spans="1:5" ht="15" x14ac:dyDescent="0.25">
      <c r="A28" s="93"/>
      <c r="B28" s="85" t="s">
        <v>203</v>
      </c>
      <c r="D28" s="93"/>
      <c r="E28" s="49"/>
    </row>
    <row r="29" spans="1:5" ht="15" x14ac:dyDescent="0.25">
      <c r="A29" s="93"/>
      <c r="B29" s="325"/>
      <c r="C29" s="324"/>
      <c r="D29" s="93"/>
      <c r="E29" s="93"/>
    </row>
    <row r="30" spans="1:5" ht="15.6" x14ac:dyDescent="0.3">
      <c r="A30" s="93"/>
      <c r="B30" s="7" t="s">
        <v>191</v>
      </c>
      <c r="D30" s="7"/>
      <c r="E30" s="24">
        <f>SUM(E20:E28)</f>
        <v>0</v>
      </c>
    </row>
    <row r="32" spans="1:5" ht="15" x14ac:dyDescent="0.25">
      <c r="A32" s="85" t="s">
        <v>204</v>
      </c>
      <c r="B32" s="93"/>
      <c r="D32" s="93"/>
      <c r="E32" s="93"/>
    </row>
    <row r="33" spans="1:5" ht="15" x14ac:dyDescent="0.25">
      <c r="A33" s="93"/>
      <c r="B33" s="85" t="s">
        <v>205</v>
      </c>
      <c r="D33" s="93"/>
      <c r="E33" s="48"/>
    </row>
    <row r="34" spans="1:5" ht="15" x14ac:dyDescent="0.25">
      <c r="A34" s="93"/>
      <c r="B34" s="85" t="s">
        <v>206</v>
      </c>
      <c r="D34" s="93"/>
      <c r="E34" s="49"/>
    </row>
    <row r="35" spans="1:5" ht="15" x14ac:dyDescent="0.25">
      <c r="A35" s="93"/>
      <c r="B35" s="85" t="s">
        <v>207</v>
      </c>
      <c r="D35" s="93"/>
      <c r="E35" s="49"/>
    </row>
    <row r="36" spans="1:5" ht="15" x14ac:dyDescent="0.25">
      <c r="A36" s="93"/>
      <c r="B36" s="85" t="s">
        <v>208</v>
      </c>
      <c r="D36" s="93"/>
      <c r="E36" s="49"/>
    </row>
    <row r="37" spans="1:5" ht="15" x14ac:dyDescent="0.25">
      <c r="A37" s="93"/>
      <c r="B37" s="85" t="s">
        <v>209</v>
      </c>
      <c r="D37" s="93"/>
      <c r="E37" s="49"/>
    </row>
    <row r="38" spans="1:5" ht="15" x14ac:dyDescent="0.25">
      <c r="A38" s="93"/>
      <c r="B38" s="85" t="s">
        <v>203</v>
      </c>
      <c r="D38" s="93"/>
      <c r="E38" s="49"/>
    </row>
    <row r="39" spans="1:5" ht="15" x14ac:dyDescent="0.25">
      <c r="A39" s="93"/>
      <c r="B39" s="323"/>
      <c r="C39" s="324"/>
      <c r="D39" s="93"/>
      <c r="E39" s="93"/>
    </row>
    <row r="40" spans="1:5" ht="15.6" x14ac:dyDescent="0.3">
      <c r="A40" s="93"/>
      <c r="B40" s="7" t="s">
        <v>191</v>
      </c>
      <c r="D40" s="7"/>
      <c r="E40" s="24">
        <f>SUM(E33:E38)</f>
        <v>0</v>
      </c>
    </row>
    <row r="42" spans="1:5" ht="15" x14ac:dyDescent="0.25">
      <c r="A42" s="85" t="s">
        <v>210</v>
      </c>
      <c r="B42" s="93"/>
      <c r="D42" s="93"/>
      <c r="E42" s="93"/>
    </row>
    <row r="43" spans="1:5" ht="15" x14ac:dyDescent="0.25">
      <c r="A43" s="93"/>
      <c r="B43" s="85" t="s">
        <v>211</v>
      </c>
      <c r="D43" s="93"/>
      <c r="E43" s="48"/>
    </row>
    <row r="44" spans="1:5" ht="15" x14ac:dyDescent="0.25">
      <c r="A44" s="93"/>
      <c r="B44" s="85" t="s">
        <v>212</v>
      </c>
      <c r="D44" s="93"/>
      <c r="E44" s="49"/>
    </row>
    <row r="45" spans="1:5" ht="15" x14ac:dyDescent="0.25">
      <c r="A45" s="93"/>
      <c r="B45" s="85" t="s">
        <v>213</v>
      </c>
      <c r="D45" s="93"/>
      <c r="E45" s="49"/>
    </row>
    <row r="46" spans="1:5" ht="15" x14ac:dyDescent="0.25">
      <c r="A46" s="93"/>
      <c r="B46" s="85" t="s">
        <v>203</v>
      </c>
      <c r="D46" s="93"/>
      <c r="E46" s="49"/>
    </row>
    <row r="47" spans="1:5" ht="15" x14ac:dyDescent="0.25">
      <c r="A47" s="93"/>
      <c r="B47" s="326"/>
      <c r="C47" s="327"/>
      <c r="D47" s="93"/>
      <c r="E47" s="93"/>
    </row>
    <row r="48" spans="1:5" ht="15.6" x14ac:dyDescent="0.3">
      <c r="A48" s="93"/>
      <c r="B48" s="7" t="s">
        <v>191</v>
      </c>
      <c r="D48" s="7"/>
      <c r="E48" s="8">
        <f>SUM(E43:E46)</f>
        <v>0</v>
      </c>
    </row>
    <row r="50" spans="1:5" ht="16.2" thickBot="1" x14ac:dyDescent="0.35">
      <c r="A50" s="7" t="s">
        <v>214</v>
      </c>
      <c r="B50" s="7"/>
      <c r="D50" s="7"/>
      <c r="E50" s="26">
        <f>E13+E15+E30+E40+E48+E17</f>
        <v>0</v>
      </c>
    </row>
    <row r="51" spans="1:5" ht="14.4" thickTop="1" x14ac:dyDescent="0.25">
      <c r="A51" s="93"/>
      <c r="B51" s="93"/>
      <c r="D51" s="93"/>
      <c r="E51" s="93"/>
    </row>
    <row r="52" spans="1:5" ht="15" x14ac:dyDescent="0.25">
      <c r="A52" s="93"/>
      <c r="B52" s="85" t="s">
        <v>215</v>
      </c>
      <c r="D52" s="93"/>
      <c r="E52" s="48"/>
    </row>
    <row r="53" spans="1:5" x14ac:dyDescent="0.25">
      <c r="A53" s="93"/>
      <c r="B53" s="5" t="s">
        <v>482</v>
      </c>
      <c r="D53" s="93"/>
      <c r="E53" s="93"/>
    </row>
    <row r="55" spans="1:5" ht="16.2" thickBot="1" x14ac:dyDescent="0.35">
      <c r="A55" s="7" t="s">
        <v>216</v>
      </c>
      <c r="B55" s="93"/>
      <c r="D55" s="93"/>
      <c r="E55" s="50">
        <f>E50+E52</f>
        <v>0</v>
      </c>
    </row>
    <row r="56" spans="1:5" ht="14.4" thickTop="1" x14ac:dyDescent="0.25">
      <c r="A56" s="93"/>
      <c r="B56" s="93"/>
      <c r="D56" s="93"/>
      <c r="E56" s="93"/>
    </row>
    <row r="58" spans="1:5" ht="15.6" x14ac:dyDescent="0.3">
      <c r="A58" s="322" t="s">
        <v>217</v>
      </c>
      <c r="B58" s="322"/>
      <c r="C58" s="322"/>
      <c r="D58" s="322"/>
      <c r="E58" s="322"/>
    </row>
    <row r="61" spans="1:5" ht="15" x14ac:dyDescent="0.25">
      <c r="A61" s="93"/>
      <c r="B61" s="85" t="s">
        <v>218</v>
      </c>
      <c r="D61" s="93"/>
      <c r="E61" s="51">
        <f>'Unit Information'!D47+'Unit Information'!D48</f>
        <v>0</v>
      </c>
    </row>
    <row r="63" spans="1:5" ht="15" x14ac:dyDescent="0.25">
      <c r="A63" s="93"/>
      <c r="B63" s="85" t="s">
        <v>219</v>
      </c>
      <c r="D63" s="93"/>
      <c r="E63" s="51">
        <f>E61*12</f>
        <v>0</v>
      </c>
    </row>
    <row r="65" spans="1:5" ht="15" x14ac:dyDescent="0.25">
      <c r="A65" s="93"/>
      <c r="B65" s="85" t="s">
        <v>220</v>
      </c>
      <c r="D65" s="93"/>
      <c r="E65" s="93"/>
    </row>
    <row r="67" spans="1:5" ht="15" x14ac:dyDescent="0.25">
      <c r="A67" s="93"/>
      <c r="B67" s="85" t="s">
        <v>221</v>
      </c>
      <c r="D67" s="93"/>
      <c r="E67" s="51">
        <f>E50</f>
        <v>0</v>
      </c>
    </row>
    <row r="68" spans="1:5" x14ac:dyDescent="0.25">
      <c r="E68" s="176"/>
    </row>
    <row r="69" spans="1:5" ht="15" x14ac:dyDescent="0.25">
      <c r="B69" s="85" t="s">
        <v>222</v>
      </c>
      <c r="D69" s="93"/>
      <c r="E69" s="51">
        <f>E52</f>
        <v>0</v>
      </c>
    </row>
    <row r="70" spans="1:5" x14ac:dyDescent="0.25">
      <c r="E70" s="176"/>
    </row>
    <row r="71" spans="1:5" ht="15" x14ac:dyDescent="0.25">
      <c r="B71" s="85" t="s">
        <v>223</v>
      </c>
      <c r="D71" s="93"/>
      <c r="E71" s="51">
        <f>E63-E67-E69</f>
        <v>0</v>
      </c>
    </row>
    <row r="72" spans="1:5" x14ac:dyDescent="0.25">
      <c r="E72" s="176"/>
    </row>
    <row r="73" spans="1:5" ht="15" x14ac:dyDescent="0.25">
      <c r="B73" s="85" t="s">
        <v>220</v>
      </c>
      <c r="D73" s="93"/>
      <c r="E73" s="177"/>
    </row>
    <row r="74" spans="1:5" x14ac:dyDescent="0.25">
      <c r="E74" s="176"/>
    </row>
    <row r="75" spans="1:5" ht="15" x14ac:dyDescent="0.25">
      <c r="B75" s="85" t="s">
        <v>224</v>
      </c>
      <c r="D75" s="93"/>
      <c r="E75" s="51">
        <f>'20-YR Proforma'!G37</f>
        <v>0</v>
      </c>
    </row>
    <row r="76" spans="1:5" x14ac:dyDescent="0.25">
      <c r="E76" s="176"/>
    </row>
    <row r="77" spans="1:5" ht="15.6" thickBot="1" x14ac:dyDescent="0.3">
      <c r="B77" s="85" t="s">
        <v>225</v>
      </c>
      <c r="D77" s="93"/>
      <c r="E77" s="50">
        <f>E71-E75</f>
        <v>0</v>
      </c>
    </row>
  </sheetData>
  <sheetProtection algorithmName="SHA-512" hashValue="h+FPEaCtp54p1YH6783f+Pi1yUNFEb9M9eHaava8idf8E+RvAvTbBL7CT9qq2seWPNLL1zbO78wQhvUxgSv8jg==" saltValue="O038fdpYYiUeFrGLDbQzqQ==" spinCount="100000" sheet="1" objects="1" scenarios="1"/>
  <customSheetViews>
    <customSheetView guid="{E865FF6D-9896-4E06-B51A-246D42428865}" fitToPage="1" topLeftCell="A40">
      <selection activeCell="B59" sqref="B59"/>
      <pageMargins left="0" right="0" top="0" bottom="0" header="0" footer="0"/>
      <printOptions horizontalCentered="1"/>
      <pageSetup scale="98" fitToHeight="0" orientation="portrait" r:id="rId1"/>
    </customSheetView>
    <customSheetView guid="{4117F1CD-FF87-43B0-A078-090EF831632E}" showGridLines="0" fitToPage="1">
      <selection activeCell="J24" sqref="J24"/>
      <pageMargins left="0" right="0" top="0" bottom="0" header="0" footer="0"/>
      <printOptions horizontalCentered="1"/>
      <pageSetup scale="98" fitToHeight="0" orientation="portrait" r:id="rId2"/>
    </customSheetView>
  </customSheetViews>
  <mergeCells count="7">
    <mergeCell ref="A3:E3"/>
    <mergeCell ref="A4:E4"/>
    <mergeCell ref="A58:E58"/>
    <mergeCell ref="B12:C12"/>
    <mergeCell ref="B29:C29"/>
    <mergeCell ref="B39:C39"/>
    <mergeCell ref="B47:C47"/>
  </mergeCells>
  <printOptions horizontalCentered="1"/>
  <pageMargins left="0.7" right="0.7" top="0.5" bottom="0.5" header="0.3" footer="0.3"/>
  <pageSetup scale="98" fitToHeight="0" orientation="portrait" r:id="rId3"/>
  <headerFooter>
    <oddHeader>Page &amp;P of &amp;N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124"/>
  <sheetViews>
    <sheetView showGridLines="0" topLeftCell="A54" zoomScaleNormal="100" workbookViewId="0">
      <selection activeCell="H104" sqref="H104"/>
    </sheetView>
  </sheetViews>
  <sheetFormatPr defaultColWidth="8.88671875" defaultRowHeight="13.8" x14ac:dyDescent="0.25"/>
  <cols>
    <col min="1" max="1" width="13.33203125" style="91" customWidth="1"/>
    <col min="2" max="2" width="22.33203125" style="91" customWidth="1"/>
    <col min="3" max="3" width="16.44140625" style="91" customWidth="1"/>
    <col min="4" max="4" width="16" style="91" customWidth="1"/>
    <col min="5" max="5" width="16.88671875" style="91" customWidth="1"/>
    <col min="6" max="6" width="16.109375" style="91" customWidth="1"/>
    <col min="7" max="7" width="18.5546875" style="91" customWidth="1"/>
    <col min="8" max="16384" width="8.88671875" style="91"/>
  </cols>
  <sheetData>
    <row r="1" spans="1:9" x14ac:dyDescent="0.25">
      <c r="A1" s="147" t="s">
        <v>0</v>
      </c>
      <c r="B1" s="307">
        <f>'Unit Information'!C1</f>
        <v>0</v>
      </c>
      <c r="C1" s="308"/>
      <c r="F1" s="152" t="s">
        <v>1</v>
      </c>
      <c r="G1" s="91">
        <f>'Unit Information'!I1</f>
        <v>0</v>
      </c>
    </row>
    <row r="2" spans="1:9" ht="5.4" customHeight="1" x14ac:dyDescent="0.25">
      <c r="A2" s="328"/>
      <c r="B2" s="328"/>
      <c r="C2" s="308"/>
      <c r="D2" s="308"/>
      <c r="E2" s="308"/>
      <c r="F2" s="308"/>
      <c r="G2" s="308"/>
    </row>
    <row r="3" spans="1:9" ht="17.399999999999999" x14ac:dyDescent="0.3">
      <c r="A3" s="320" t="s">
        <v>226</v>
      </c>
      <c r="B3" s="320"/>
      <c r="C3" s="320"/>
      <c r="D3" s="320"/>
      <c r="E3" s="320"/>
      <c r="F3" s="320"/>
      <c r="G3" s="320"/>
    </row>
    <row r="4" spans="1:9" ht="12" customHeight="1" x14ac:dyDescent="0.25">
      <c r="A4" s="335" t="s">
        <v>3</v>
      </c>
      <c r="B4" s="335"/>
      <c r="C4" s="335"/>
      <c r="D4" s="335"/>
      <c r="E4" s="335"/>
      <c r="F4" s="335"/>
      <c r="G4" s="335"/>
    </row>
    <row r="5" spans="1:9" ht="54" customHeight="1" x14ac:dyDescent="0.25">
      <c r="A5" s="333"/>
      <c r="B5" s="334"/>
      <c r="C5" s="17" t="s">
        <v>227</v>
      </c>
      <c r="D5" s="17" t="s">
        <v>228</v>
      </c>
      <c r="E5" s="17" t="s">
        <v>229</v>
      </c>
      <c r="F5" s="17" t="s">
        <v>230</v>
      </c>
      <c r="G5" s="17" t="s">
        <v>231</v>
      </c>
    </row>
    <row r="6" spans="1:9" ht="15" x14ac:dyDescent="0.25">
      <c r="A6" s="339" t="s">
        <v>232</v>
      </c>
      <c r="B6" s="340"/>
      <c r="C6" s="52">
        <v>0</v>
      </c>
      <c r="D6" s="53"/>
      <c r="E6" s="53"/>
      <c r="F6" s="54">
        <f>C6</f>
        <v>0</v>
      </c>
      <c r="G6" s="53"/>
      <c r="I6" s="220"/>
    </row>
    <row r="7" spans="1:9" ht="15" x14ac:dyDescent="0.25">
      <c r="A7" s="55" t="s">
        <v>233</v>
      </c>
      <c r="C7" s="52">
        <v>0</v>
      </c>
      <c r="D7" s="52">
        <v>0</v>
      </c>
      <c r="E7" s="52">
        <v>0</v>
      </c>
      <c r="F7" s="52">
        <v>0</v>
      </c>
      <c r="G7" s="53"/>
      <c r="I7" s="220"/>
    </row>
    <row r="8" spans="1:9" ht="15" x14ac:dyDescent="0.25">
      <c r="A8" s="55" t="s">
        <v>234</v>
      </c>
      <c r="C8" s="56">
        <v>0</v>
      </c>
      <c r="D8" s="57"/>
      <c r="E8" s="57"/>
      <c r="F8" s="54">
        <f>C8</f>
        <v>0</v>
      </c>
      <c r="G8" s="57"/>
      <c r="I8" s="220"/>
    </row>
    <row r="9" spans="1:9" ht="15" x14ac:dyDescent="0.25">
      <c r="A9" s="55" t="s">
        <v>235</v>
      </c>
      <c r="C9" s="56">
        <v>0</v>
      </c>
      <c r="D9" s="56">
        <v>0</v>
      </c>
      <c r="E9" s="56">
        <v>0</v>
      </c>
      <c r="F9" s="56">
        <v>0</v>
      </c>
      <c r="G9" s="58">
        <f t="shared" ref="G9:G10" si="0">E9</f>
        <v>0</v>
      </c>
      <c r="I9" s="220"/>
    </row>
    <row r="10" spans="1:9" ht="15" x14ac:dyDescent="0.25">
      <c r="A10" s="55" t="s">
        <v>236</v>
      </c>
      <c r="C10" s="56">
        <v>0</v>
      </c>
      <c r="D10" s="56">
        <v>0</v>
      </c>
      <c r="E10" s="56">
        <v>0</v>
      </c>
      <c r="F10" s="56">
        <v>0</v>
      </c>
      <c r="G10" s="58">
        <f t="shared" si="0"/>
        <v>0</v>
      </c>
      <c r="I10" s="220"/>
    </row>
    <row r="11" spans="1:9" ht="15" x14ac:dyDescent="0.25">
      <c r="A11" s="55" t="s">
        <v>237</v>
      </c>
      <c r="C11" s="56">
        <v>0</v>
      </c>
      <c r="D11" s="9"/>
      <c r="E11" s="9"/>
      <c r="F11" s="54">
        <f>C11</f>
        <v>0</v>
      </c>
      <c r="G11" s="59"/>
      <c r="I11" s="220"/>
    </row>
    <row r="12" spans="1:9" ht="15" x14ac:dyDescent="0.25">
      <c r="A12" s="55" t="s">
        <v>238</v>
      </c>
      <c r="C12" s="56">
        <v>0</v>
      </c>
      <c r="D12" s="56">
        <v>0</v>
      </c>
      <c r="E12" s="56">
        <v>0</v>
      </c>
      <c r="F12" s="56">
        <v>0</v>
      </c>
      <c r="G12" s="58">
        <f t="shared" ref="G12:G25" si="1">E12</f>
        <v>0</v>
      </c>
      <c r="I12" s="220"/>
    </row>
    <row r="13" spans="1:9" ht="15" x14ac:dyDescent="0.25">
      <c r="A13" s="55" t="s">
        <v>239</v>
      </c>
      <c r="C13" s="56">
        <v>0</v>
      </c>
      <c r="D13" s="56">
        <v>0</v>
      </c>
      <c r="E13" s="56">
        <v>0</v>
      </c>
      <c r="F13" s="56">
        <v>0</v>
      </c>
      <c r="G13" s="58">
        <f t="shared" si="1"/>
        <v>0</v>
      </c>
      <c r="I13" s="220"/>
    </row>
    <row r="14" spans="1:9" ht="15" x14ac:dyDescent="0.25">
      <c r="A14" s="55" t="s">
        <v>240</v>
      </c>
      <c r="C14" s="56">
        <v>0</v>
      </c>
      <c r="D14" s="56">
        <v>0</v>
      </c>
      <c r="E14" s="56">
        <v>0</v>
      </c>
      <c r="F14" s="56">
        <v>0</v>
      </c>
      <c r="G14" s="58">
        <f t="shared" si="1"/>
        <v>0</v>
      </c>
      <c r="I14" s="220"/>
    </row>
    <row r="15" spans="1:9" ht="15" x14ac:dyDescent="0.25">
      <c r="A15" s="55" t="s">
        <v>241</v>
      </c>
      <c r="C15" s="56">
        <v>0</v>
      </c>
      <c r="D15" s="56">
        <v>0</v>
      </c>
      <c r="E15" s="56">
        <v>0</v>
      </c>
      <c r="F15" s="56">
        <v>0</v>
      </c>
      <c r="G15" s="58">
        <f t="shared" si="1"/>
        <v>0</v>
      </c>
      <c r="I15" s="220"/>
    </row>
    <row r="16" spans="1:9" ht="15" x14ac:dyDescent="0.25">
      <c r="A16" s="55" t="s">
        <v>242</v>
      </c>
      <c r="C16" s="56">
        <v>0</v>
      </c>
      <c r="D16" s="56">
        <v>0</v>
      </c>
      <c r="E16" s="56">
        <v>0</v>
      </c>
      <c r="F16" s="56">
        <v>0</v>
      </c>
      <c r="G16" s="58">
        <f t="shared" si="1"/>
        <v>0</v>
      </c>
      <c r="I16" s="220"/>
    </row>
    <row r="17" spans="1:9" ht="15" x14ac:dyDescent="0.25">
      <c r="A17" s="55" t="s">
        <v>243</v>
      </c>
      <c r="C17" s="56">
        <v>0</v>
      </c>
      <c r="D17" s="56">
        <v>0</v>
      </c>
      <c r="E17" s="56">
        <v>0</v>
      </c>
      <c r="F17" s="56">
        <v>0</v>
      </c>
      <c r="G17" s="58">
        <f t="shared" si="1"/>
        <v>0</v>
      </c>
      <c r="I17" s="220"/>
    </row>
    <row r="18" spans="1:9" ht="15" x14ac:dyDescent="0.25">
      <c r="A18" s="55" t="s">
        <v>244</v>
      </c>
      <c r="C18" s="56">
        <v>0</v>
      </c>
      <c r="D18" s="56">
        <v>0</v>
      </c>
      <c r="E18" s="56">
        <v>0</v>
      </c>
      <c r="F18" s="56">
        <v>0</v>
      </c>
      <c r="G18" s="58">
        <f t="shared" si="1"/>
        <v>0</v>
      </c>
      <c r="I18" s="220"/>
    </row>
    <row r="19" spans="1:9" ht="15" x14ac:dyDescent="0.25">
      <c r="A19" s="336" t="s">
        <v>245</v>
      </c>
      <c r="B19" s="334"/>
      <c r="C19" s="56">
        <v>0</v>
      </c>
      <c r="D19" s="56">
        <v>0</v>
      </c>
      <c r="E19" s="56">
        <v>0</v>
      </c>
      <c r="F19" s="56">
        <v>0</v>
      </c>
      <c r="G19" s="58">
        <f t="shared" si="1"/>
        <v>0</v>
      </c>
      <c r="I19" s="220"/>
    </row>
    <row r="20" spans="1:9" ht="15" x14ac:dyDescent="0.25">
      <c r="A20" s="55" t="s">
        <v>246</v>
      </c>
      <c r="C20" s="56">
        <v>0</v>
      </c>
      <c r="D20" s="56">
        <v>0</v>
      </c>
      <c r="E20" s="56">
        <v>0</v>
      </c>
      <c r="F20" s="56">
        <v>0</v>
      </c>
      <c r="G20" s="58">
        <f t="shared" si="1"/>
        <v>0</v>
      </c>
      <c r="I20" s="220"/>
    </row>
    <row r="21" spans="1:9" ht="15" x14ac:dyDescent="0.25">
      <c r="A21" s="55" t="s">
        <v>247</v>
      </c>
      <c r="C21" s="56">
        <v>0</v>
      </c>
      <c r="D21" s="56">
        <v>0</v>
      </c>
      <c r="E21" s="56">
        <v>0</v>
      </c>
      <c r="F21" s="56">
        <v>0</v>
      </c>
      <c r="G21" s="58">
        <f t="shared" si="1"/>
        <v>0</v>
      </c>
      <c r="I21" s="220"/>
    </row>
    <row r="22" spans="1:9" ht="15" x14ac:dyDescent="0.25">
      <c r="A22" s="55" t="s">
        <v>248</v>
      </c>
      <c r="C22" s="56">
        <v>0</v>
      </c>
      <c r="D22" s="56">
        <v>0</v>
      </c>
      <c r="E22" s="56">
        <v>0</v>
      </c>
      <c r="F22" s="56">
        <v>0</v>
      </c>
      <c r="G22" s="58">
        <f t="shared" si="1"/>
        <v>0</v>
      </c>
      <c r="I22" s="220"/>
    </row>
    <row r="23" spans="1:9" ht="15" x14ac:dyDescent="0.25">
      <c r="A23" s="55" t="s">
        <v>249</v>
      </c>
      <c r="C23" s="56">
        <v>0</v>
      </c>
      <c r="D23" s="56">
        <v>0</v>
      </c>
      <c r="E23" s="56">
        <v>0</v>
      </c>
      <c r="F23" s="56">
        <v>0</v>
      </c>
      <c r="G23" s="58">
        <f t="shared" si="1"/>
        <v>0</v>
      </c>
      <c r="I23" s="220"/>
    </row>
    <row r="24" spans="1:9" ht="15" x14ac:dyDescent="0.25">
      <c r="A24" s="55" t="s">
        <v>250</v>
      </c>
      <c r="C24" s="56">
        <v>0</v>
      </c>
      <c r="D24" s="56">
        <v>0</v>
      </c>
      <c r="E24" s="56">
        <v>0</v>
      </c>
      <c r="F24" s="56">
        <v>0</v>
      </c>
      <c r="G24" s="58">
        <f t="shared" si="1"/>
        <v>0</v>
      </c>
      <c r="I24" s="220"/>
    </row>
    <row r="25" spans="1:9" ht="15" x14ac:dyDescent="0.25">
      <c r="A25" s="55" t="s">
        <v>251</v>
      </c>
      <c r="C25" s="56">
        <v>0</v>
      </c>
      <c r="D25" s="56">
        <v>0</v>
      </c>
      <c r="E25" s="56">
        <v>0</v>
      </c>
      <c r="F25" s="56">
        <v>0</v>
      </c>
      <c r="G25" s="58">
        <f t="shared" si="1"/>
        <v>0</v>
      </c>
      <c r="I25" s="220"/>
    </row>
    <row r="26" spans="1:9" ht="15" x14ac:dyDescent="0.25">
      <c r="A26" s="336" t="s">
        <v>252</v>
      </c>
      <c r="B26" s="334"/>
      <c r="C26" s="56">
        <v>0</v>
      </c>
      <c r="D26" s="59"/>
      <c r="E26" s="59"/>
      <c r="F26" s="58">
        <f>C26</f>
        <v>0</v>
      </c>
      <c r="G26" s="59"/>
      <c r="I26" s="220"/>
    </row>
    <row r="27" spans="1:9" ht="15" x14ac:dyDescent="0.25">
      <c r="A27" s="336" t="s">
        <v>253</v>
      </c>
      <c r="B27" s="337"/>
      <c r="C27" s="56">
        <v>0</v>
      </c>
      <c r="D27" s="59"/>
      <c r="E27" s="59"/>
      <c r="F27" s="58">
        <f>C27</f>
        <v>0</v>
      </c>
      <c r="G27" s="59"/>
      <c r="I27" s="220"/>
    </row>
    <row r="28" spans="1:9" ht="15" x14ac:dyDescent="0.25">
      <c r="A28" s="55" t="s">
        <v>254</v>
      </c>
      <c r="C28" s="56">
        <v>0</v>
      </c>
      <c r="D28" s="56">
        <v>0</v>
      </c>
      <c r="E28" s="56">
        <v>0</v>
      </c>
      <c r="F28" s="56">
        <v>0</v>
      </c>
      <c r="G28" s="58">
        <f t="shared" ref="G28:G30" si="2">E28</f>
        <v>0</v>
      </c>
      <c r="I28" s="220"/>
    </row>
    <row r="29" spans="1:9" ht="15" x14ac:dyDescent="0.25">
      <c r="A29" s="336" t="s">
        <v>255</v>
      </c>
      <c r="B29" s="334"/>
      <c r="C29" s="56">
        <v>0</v>
      </c>
      <c r="D29" s="56">
        <v>0</v>
      </c>
      <c r="E29" s="56">
        <v>0</v>
      </c>
      <c r="F29" s="56">
        <v>0</v>
      </c>
      <c r="G29" s="58">
        <f t="shared" si="2"/>
        <v>0</v>
      </c>
      <c r="I29" s="220"/>
    </row>
    <row r="30" spans="1:9" ht="15.6" thickBot="1" x14ac:dyDescent="0.3">
      <c r="A30" s="55" t="s">
        <v>256</v>
      </c>
      <c r="C30" s="56">
        <v>0</v>
      </c>
      <c r="D30" s="56">
        <v>0</v>
      </c>
      <c r="E30" s="56">
        <v>0</v>
      </c>
      <c r="F30" s="56">
        <v>0</v>
      </c>
      <c r="G30" s="58">
        <f t="shared" si="2"/>
        <v>0</v>
      </c>
      <c r="I30" s="221"/>
    </row>
    <row r="31" spans="1:9" ht="15" x14ac:dyDescent="0.25">
      <c r="A31" s="60" t="s">
        <v>257</v>
      </c>
      <c r="B31" s="222"/>
      <c r="C31" s="61">
        <v>0</v>
      </c>
      <c r="D31" s="56">
        <v>0</v>
      </c>
      <c r="E31" s="56">
        <v>0</v>
      </c>
      <c r="F31" s="56">
        <v>0</v>
      </c>
      <c r="G31" s="59"/>
      <c r="I31" s="221"/>
    </row>
    <row r="32" spans="1:9" ht="15" x14ac:dyDescent="0.25">
      <c r="A32" s="62" t="s">
        <v>258</v>
      </c>
      <c r="B32" s="223"/>
      <c r="C32" s="61">
        <v>0</v>
      </c>
      <c r="D32" s="56">
        <v>0</v>
      </c>
      <c r="E32" s="56">
        <v>0</v>
      </c>
      <c r="F32" s="56">
        <v>0</v>
      </c>
      <c r="G32" s="59"/>
      <c r="I32" s="221"/>
    </row>
    <row r="33" spans="1:9" ht="15" x14ac:dyDescent="0.25">
      <c r="A33" s="62" t="s">
        <v>259</v>
      </c>
      <c r="B33" s="223"/>
      <c r="C33" s="61">
        <v>0</v>
      </c>
      <c r="D33" s="56">
        <v>0</v>
      </c>
      <c r="E33" s="56">
        <v>0</v>
      </c>
      <c r="F33" s="56">
        <v>0</v>
      </c>
      <c r="G33" s="59"/>
      <c r="I33" s="221"/>
    </row>
    <row r="34" spans="1:9" ht="15" x14ac:dyDescent="0.25">
      <c r="A34" s="62" t="s">
        <v>260</v>
      </c>
      <c r="B34" s="223"/>
      <c r="C34" s="61">
        <v>0</v>
      </c>
      <c r="D34" s="56">
        <v>0</v>
      </c>
      <c r="E34" s="56">
        <v>0</v>
      </c>
      <c r="F34" s="56">
        <v>0</v>
      </c>
      <c r="G34" s="59"/>
      <c r="I34" s="221"/>
    </row>
    <row r="35" spans="1:9" ht="15" x14ac:dyDescent="0.25">
      <c r="A35" s="62" t="s">
        <v>261</v>
      </c>
      <c r="B35" s="223"/>
      <c r="C35" s="61">
        <v>0</v>
      </c>
      <c r="D35" s="56">
        <v>0</v>
      </c>
      <c r="E35" s="56">
        <v>0</v>
      </c>
      <c r="F35" s="56">
        <v>0</v>
      </c>
      <c r="G35" s="59"/>
      <c r="I35" s="221"/>
    </row>
    <row r="36" spans="1:9" ht="15" x14ac:dyDescent="0.25">
      <c r="A36" s="62" t="s">
        <v>262</v>
      </c>
      <c r="B36" s="223"/>
      <c r="C36" s="61">
        <v>0</v>
      </c>
      <c r="D36" s="56">
        <v>0</v>
      </c>
      <c r="E36" s="56">
        <v>0</v>
      </c>
      <c r="F36" s="56">
        <v>0</v>
      </c>
      <c r="G36" s="59"/>
      <c r="I36" s="221"/>
    </row>
    <row r="37" spans="1:9" ht="15.6" thickBot="1" x14ac:dyDescent="0.3">
      <c r="A37" s="63" t="s">
        <v>451</v>
      </c>
      <c r="B37" s="224"/>
      <c r="C37" s="61">
        <v>0</v>
      </c>
      <c r="D37" s="56">
        <v>0</v>
      </c>
      <c r="E37" s="56">
        <v>0</v>
      </c>
      <c r="F37" s="56">
        <v>0</v>
      </c>
      <c r="G37" s="59"/>
      <c r="I37" s="220"/>
    </row>
    <row r="38" spans="1:9" ht="15" x14ac:dyDescent="0.25">
      <c r="A38" s="55" t="s">
        <v>263</v>
      </c>
      <c r="C38" s="56">
        <v>0</v>
      </c>
      <c r="D38" s="56">
        <v>0</v>
      </c>
      <c r="E38" s="56">
        <v>0</v>
      </c>
      <c r="F38" s="56">
        <v>0</v>
      </c>
      <c r="G38" s="58">
        <f>E38</f>
        <v>0</v>
      </c>
      <c r="I38" s="220"/>
    </row>
    <row r="39" spans="1:9" ht="15" x14ac:dyDescent="0.25">
      <c r="A39" s="55" t="s">
        <v>264</v>
      </c>
      <c r="C39" s="56">
        <v>0</v>
      </c>
      <c r="D39" s="59"/>
      <c r="E39" s="59"/>
      <c r="F39" s="58">
        <f>C39</f>
        <v>0</v>
      </c>
      <c r="G39" s="59"/>
      <c r="I39" s="220"/>
    </row>
    <row r="40" spans="1:9" ht="15" x14ac:dyDescent="0.25">
      <c r="A40" s="55" t="s">
        <v>265</v>
      </c>
      <c r="C40" s="56">
        <v>0</v>
      </c>
      <c r="D40" s="59"/>
      <c r="E40" s="59"/>
      <c r="F40" s="58">
        <f t="shared" ref="F40:F49" si="3">C40</f>
        <v>0</v>
      </c>
      <c r="G40" s="59"/>
      <c r="I40" s="220"/>
    </row>
    <row r="41" spans="1:9" ht="15" x14ac:dyDescent="0.25">
      <c r="A41" s="336" t="s">
        <v>266</v>
      </c>
      <c r="B41" s="334"/>
      <c r="C41" s="56">
        <v>0</v>
      </c>
      <c r="D41" s="59"/>
      <c r="E41" s="59"/>
      <c r="F41" s="58">
        <f t="shared" si="3"/>
        <v>0</v>
      </c>
      <c r="G41" s="59"/>
      <c r="I41" s="220"/>
    </row>
    <row r="42" spans="1:9" ht="15" x14ac:dyDescent="0.25">
      <c r="A42" s="55" t="s">
        <v>267</v>
      </c>
      <c r="C42" s="56">
        <v>0</v>
      </c>
      <c r="D42" s="59"/>
      <c r="E42" s="59"/>
      <c r="F42" s="58">
        <f t="shared" si="3"/>
        <v>0</v>
      </c>
      <c r="G42" s="59"/>
      <c r="I42" s="220"/>
    </row>
    <row r="43" spans="1:9" ht="15" x14ac:dyDescent="0.25">
      <c r="A43" s="55" t="s">
        <v>268</v>
      </c>
      <c r="C43" s="56">
        <v>0</v>
      </c>
      <c r="D43" s="59"/>
      <c r="E43" s="59"/>
      <c r="F43" s="58">
        <f t="shared" si="3"/>
        <v>0</v>
      </c>
      <c r="G43" s="59"/>
      <c r="I43" s="220"/>
    </row>
    <row r="44" spans="1:9" ht="15" x14ac:dyDescent="0.25">
      <c r="A44" s="85" t="s">
        <v>269</v>
      </c>
      <c r="C44" s="56">
        <v>0</v>
      </c>
      <c r="D44" s="59"/>
      <c r="E44" s="59"/>
      <c r="F44" s="58">
        <f t="shared" si="3"/>
        <v>0</v>
      </c>
      <c r="G44" s="59"/>
      <c r="I44" s="220"/>
    </row>
    <row r="45" spans="1:9" ht="15" x14ac:dyDescent="0.25">
      <c r="A45" s="55" t="s">
        <v>270</v>
      </c>
      <c r="C45" s="56">
        <v>0</v>
      </c>
      <c r="D45" s="59"/>
      <c r="E45" s="59"/>
      <c r="F45" s="58">
        <f t="shared" si="3"/>
        <v>0</v>
      </c>
      <c r="G45" s="59"/>
      <c r="I45" s="220"/>
    </row>
    <row r="46" spans="1:9" ht="15" x14ac:dyDescent="0.25">
      <c r="A46" s="55" t="s">
        <v>271</v>
      </c>
      <c r="C46" s="56">
        <v>0</v>
      </c>
      <c r="D46" s="59"/>
      <c r="E46" s="59"/>
      <c r="F46" s="58">
        <f t="shared" si="3"/>
        <v>0</v>
      </c>
      <c r="G46" s="59"/>
      <c r="I46" s="220"/>
    </row>
    <row r="47" spans="1:9" ht="15" x14ac:dyDescent="0.25">
      <c r="A47" s="83" t="s">
        <v>272</v>
      </c>
      <c r="C47" s="56">
        <v>0</v>
      </c>
      <c r="D47" s="59"/>
      <c r="E47" s="59"/>
      <c r="F47" s="58">
        <f t="shared" si="3"/>
        <v>0</v>
      </c>
      <c r="G47" s="59"/>
      <c r="I47" s="220"/>
    </row>
    <row r="48" spans="1:9" ht="15" x14ac:dyDescent="0.25">
      <c r="A48" s="83" t="s">
        <v>273</v>
      </c>
      <c r="C48" s="56">
        <v>0</v>
      </c>
      <c r="D48" s="59"/>
      <c r="E48" s="59"/>
      <c r="F48" s="58">
        <f t="shared" si="3"/>
        <v>0</v>
      </c>
      <c r="G48" s="59"/>
      <c r="I48" s="220"/>
    </row>
    <row r="49" spans="1:9" ht="15" x14ac:dyDescent="0.25">
      <c r="A49" s="83" t="s">
        <v>274</v>
      </c>
      <c r="C49" s="56">
        <v>0</v>
      </c>
      <c r="D49" s="59"/>
      <c r="E49" s="59"/>
      <c r="F49" s="58">
        <f t="shared" si="3"/>
        <v>0</v>
      </c>
      <c r="G49" s="59"/>
      <c r="I49" s="220"/>
    </row>
    <row r="50" spans="1:9" ht="15" x14ac:dyDescent="0.25">
      <c r="A50" s="83" t="s">
        <v>469</v>
      </c>
      <c r="C50" s="56">
        <v>0</v>
      </c>
      <c r="D50" s="59"/>
      <c r="E50" s="59"/>
      <c r="F50" s="58"/>
      <c r="G50" s="59"/>
      <c r="I50" s="220"/>
    </row>
    <row r="51" spans="1:9" ht="15" x14ac:dyDescent="0.25">
      <c r="A51" s="83" t="s">
        <v>456</v>
      </c>
      <c r="C51" s="56">
        <v>0</v>
      </c>
      <c r="D51" s="56">
        <v>0</v>
      </c>
      <c r="E51" s="56">
        <v>0</v>
      </c>
      <c r="F51" s="56">
        <v>0</v>
      </c>
      <c r="G51" s="58">
        <f t="shared" ref="G51:G53" si="4">E51</f>
        <v>0</v>
      </c>
      <c r="I51" s="220"/>
    </row>
    <row r="52" spans="1:9" ht="15" x14ac:dyDescent="0.25">
      <c r="A52" s="329" t="s">
        <v>275</v>
      </c>
      <c r="B52" s="330"/>
      <c r="C52" s="56">
        <v>0</v>
      </c>
      <c r="D52" s="56">
        <v>0</v>
      </c>
      <c r="E52" s="56">
        <v>0</v>
      </c>
      <c r="F52" s="56">
        <v>0</v>
      </c>
      <c r="G52" s="58">
        <f t="shared" si="4"/>
        <v>0</v>
      </c>
      <c r="I52" s="220"/>
    </row>
    <row r="53" spans="1:9" ht="15" x14ac:dyDescent="0.25">
      <c r="A53" s="329" t="s">
        <v>275</v>
      </c>
      <c r="B53" s="330"/>
      <c r="C53" s="56">
        <v>0</v>
      </c>
      <c r="D53" s="56">
        <v>0</v>
      </c>
      <c r="E53" s="56">
        <v>0</v>
      </c>
      <c r="F53" s="56">
        <v>0</v>
      </c>
      <c r="G53" s="58">
        <f t="shared" si="4"/>
        <v>0</v>
      </c>
      <c r="I53" s="220"/>
    </row>
    <row r="54" spans="1:9" ht="15" x14ac:dyDescent="0.25">
      <c r="A54" s="329" t="s">
        <v>275</v>
      </c>
      <c r="B54" s="330"/>
      <c r="C54" s="56">
        <v>0</v>
      </c>
      <c r="D54" s="56">
        <v>0</v>
      </c>
      <c r="E54" s="56">
        <v>0</v>
      </c>
      <c r="F54" s="56">
        <v>0</v>
      </c>
      <c r="G54" s="58">
        <f t="shared" ref="G54:G59" si="5">E54</f>
        <v>0</v>
      </c>
      <c r="I54" s="220"/>
    </row>
    <row r="55" spans="1:9" ht="15" x14ac:dyDescent="0.25">
      <c r="A55" s="329" t="s">
        <v>275</v>
      </c>
      <c r="B55" s="330"/>
      <c r="C55" s="56">
        <v>0</v>
      </c>
      <c r="D55" s="56">
        <v>0</v>
      </c>
      <c r="E55" s="56">
        <v>0</v>
      </c>
      <c r="F55" s="56">
        <v>0</v>
      </c>
      <c r="G55" s="58">
        <f t="shared" si="5"/>
        <v>0</v>
      </c>
      <c r="I55" s="220"/>
    </row>
    <row r="56" spans="1:9" ht="15" x14ac:dyDescent="0.25">
      <c r="A56" s="329" t="s">
        <v>275</v>
      </c>
      <c r="B56" s="330"/>
      <c r="C56" s="56">
        <v>0</v>
      </c>
      <c r="D56" s="56">
        <v>0</v>
      </c>
      <c r="E56" s="56">
        <v>0</v>
      </c>
      <c r="F56" s="56">
        <v>0</v>
      </c>
      <c r="G56" s="58">
        <f t="shared" si="5"/>
        <v>0</v>
      </c>
      <c r="I56" s="220"/>
    </row>
    <row r="57" spans="1:9" ht="15" x14ac:dyDescent="0.25">
      <c r="A57" s="329" t="s">
        <v>275</v>
      </c>
      <c r="B57" s="330"/>
      <c r="C57" s="56">
        <v>0</v>
      </c>
      <c r="D57" s="56">
        <v>0</v>
      </c>
      <c r="E57" s="56">
        <v>0</v>
      </c>
      <c r="F57" s="56">
        <v>0</v>
      </c>
      <c r="G57" s="58">
        <f t="shared" ref="G57" si="6">E57</f>
        <v>0</v>
      </c>
      <c r="I57" s="220"/>
    </row>
    <row r="58" spans="1:9" ht="15" x14ac:dyDescent="0.25">
      <c r="A58" s="329" t="s">
        <v>275</v>
      </c>
      <c r="B58" s="330"/>
      <c r="C58" s="56">
        <v>0</v>
      </c>
      <c r="D58" s="56">
        <v>0</v>
      </c>
      <c r="E58" s="56">
        <v>0</v>
      </c>
      <c r="F58" s="56">
        <v>0</v>
      </c>
      <c r="G58" s="58">
        <f t="shared" si="5"/>
        <v>0</v>
      </c>
      <c r="I58" s="220"/>
    </row>
    <row r="59" spans="1:9" ht="15" x14ac:dyDescent="0.25">
      <c r="A59" s="331" t="s">
        <v>275</v>
      </c>
      <c r="B59" s="332"/>
      <c r="C59" s="64">
        <v>0</v>
      </c>
      <c r="D59" s="64">
        <v>0</v>
      </c>
      <c r="E59" s="64">
        <v>0</v>
      </c>
      <c r="F59" s="64">
        <v>0</v>
      </c>
      <c r="G59" s="58">
        <f t="shared" si="5"/>
        <v>0</v>
      </c>
    </row>
    <row r="60" spans="1:9" ht="15.6" thickBot="1" x14ac:dyDescent="0.3">
      <c r="A60" s="85" t="s">
        <v>276</v>
      </c>
      <c r="C60" s="65">
        <f>SUM(C6:C59)</f>
        <v>0</v>
      </c>
      <c r="D60" s="65">
        <f>SUM(D6:D59)</f>
        <v>0</v>
      </c>
      <c r="E60" s="65">
        <f>SUM(E6:E59)</f>
        <v>0</v>
      </c>
      <c r="F60" s="65">
        <f>SUM(F6:F59)</f>
        <v>0</v>
      </c>
      <c r="G60" s="66">
        <f>SUM(G6:G59)</f>
        <v>0</v>
      </c>
    </row>
    <row r="61" spans="1:9" ht="16.2" thickTop="1" thickBot="1" x14ac:dyDescent="0.3">
      <c r="A61" s="85" t="s">
        <v>277</v>
      </c>
      <c r="C61" s="67">
        <v>0</v>
      </c>
      <c r="D61" s="85"/>
      <c r="E61" s="85"/>
      <c r="F61" s="10"/>
      <c r="G61" s="68"/>
    </row>
    <row r="62" spans="1:9" ht="15.6" thickTop="1" x14ac:dyDescent="0.25">
      <c r="A62" s="5" t="s">
        <v>278</v>
      </c>
      <c r="C62" s="85"/>
      <c r="D62" s="85"/>
      <c r="E62" s="85"/>
      <c r="F62" s="85"/>
      <c r="G62" s="85"/>
    </row>
    <row r="63" spans="1:9" ht="15" x14ac:dyDescent="0.25">
      <c r="A63" s="5" t="s">
        <v>279</v>
      </c>
      <c r="C63" s="85"/>
      <c r="D63" s="85"/>
      <c r="E63" s="85"/>
      <c r="F63" s="85"/>
      <c r="G63" s="85"/>
    </row>
    <row r="64" spans="1:9" ht="15" x14ac:dyDescent="0.25">
      <c r="A64" s="5" t="s">
        <v>452</v>
      </c>
      <c r="C64" s="85"/>
      <c r="D64" s="85"/>
      <c r="E64" s="85"/>
      <c r="F64" s="85"/>
      <c r="G64" s="85"/>
    </row>
    <row r="65" spans="1:7" ht="15.6" x14ac:dyDescent="0.3">
      <c r="A65" s="322" t="s">
        <v>280</v>
      </c>
      <c r="B65" s="322"/>
      <c r="C65" s="322"/>
      <c r="D65" s="322"/>
      <c r="E65" s="322"/>
      <c r="F65" s="322"/>
      <c r="G65" s="322"/>
    </row>
    <row r="66" spans="1:7" ht="15.6" thickBot="1" x14ac:dyDescent="0.3">
      <c r="A66" s="85"/>
      <c r="C66" s="85"/>
      <c r="D66" s="85"/>
      <c r="E66" s="85"/>
      <c r="F66" s="85"/>
      <c r="G66" s="85"/>
    </row>
    <row r="67" spans="1:7" ht="54" customHeight="1" thickBot="1" x14ac:dyDescent="0.3">
      <c r="A67" s="69"/>
      <c r="C67" s="6" t="s">
        <v>281</v>
      </c>
      <c r="D67" s="6" t="s">
        <v>228</v>
      </c>
      <c r="E67" s="254" t="s">
        <v>229</v>
      </c>
      <c r="F67" s="69"/>
      <c r="G67" s="240" t="s">
        <v>481</v>
      </c>
    </row>
    <row r="68" spans="1:7" ht="15" x14ac:dyDescent="0.25">
      <c r="A68" s="85"/>
      <c r="C68" s="85"/>
      <c r="D68" s="85"/>
      <c r="E68" s="85"/>
      <c r="F68" s="85"/>
      <c r="G68" s="241"/>
    </row>
    <row r="69" spans="1:7" ht="15" x14ac:dyDescent="0.25">
      <c r="A69" s="85" t="s">
        <v>282</v>
      </c>
      <c r="C69" s="70">
        <f>C60</f>
        <v>0</v>
      </c>
      <c r="D69" s="70">
        <f>D60</f>
        <v>0</v>
      </c>
      <c r="E69" s="70">
        <f>E60</f>
        <v>0</v>
      </c>
      <c r="F69" s="85"/>
      <c r="G69" s="242">
        <f>E69</f>
        <v>0</v>
      </c>
    </row>
    <row r="70" spans="1:7" ht="15" x14ac:dyDescent="0.25">
      <c r="A70" s="85"/>
      <c r="C70" s="85"/>
      <c r="D70" s="85"/>
      <c r="E70" s="85"/>
      <c r="F70" s="85"/>
      <c r="G70" s="242"/>
    </row>
    <row r="71" spans="1:7" ht="15" x14ac:dyDescent="0.25">
      <c r="A71" s="341" t="s">
        <v>283</v>
      </c>
      <c r="B71" s="341"/>
      <c r="C71" s="341"/>
      <c r="D71" s="85"/>
      <c r="E71" s="85"/>
      <c r="F71" s="85"/>
      <c r="G71" s="242"/>
    </row>
    <row r="72" spans="1:7" ht="15" x14ac:dyDescent="0.25">
      <c r="A72" s="338" t="s">
        <v>284</v>
      </c>
      <c r="B72" s="338"/>
      <c r="C72" s="338"/>
      <c r="D72" s="71">
        <v>0</v>
      </c>
      <c r="E72" s="71">
        <v>0</v>
      </c>
      <c r="F72" s="85"/>
      <c r="G72" s="242">
        <f t="shared" ref="G72:G82" si="7">E72</f>
        <v>0</v>
      </c>
    </row>
    <row r="73" spans="1:7" ht="15" x14ac:dyDescent="0.25">
      <c r="A73" s="338" t="s">
        <v>285</v>
      </c>
      <c r="B73" s="338"/>
      <c r="C73" s="338"/>
      <c r="D73" s="71">
        <v>0</v>
      </c>
      <c r="E73" s="71">
        <v>0</v>
      </c>
      <c r="F73" s="85"/>
      <c r="G73" s="242">
        <f t="shared" si="7"/>
        <v>0</v>
      </c>
    </row>
    <row r="74" spans="1:7" ht="15" x14ac:dyDescent="0.25">
      <c r="A74" s="338" t="s">
        <v>286</v>
      </c>
      <c r="B74" s="338"/>
      <c r="C74" s="338"/>
      <c r="D74" s="71">
        <v>0</v>
      </c>
      <c r="E74" s="71">
        <v>0</v>
      </c>
      <c r="F74" s="85"/>
      <c r="G74" s="242">
        <f t="shared" si="7"/>
        <v>0</v>
      </c>
    </row>
    <row r="75" spans="1:7" ht="15" x14ac:dyDescent="0.25">
      <c r="A75" s="342" t="s">
        <v>287</v>
      </c>
      <c r="B75" s="342"/>
      <c r="C75" s="342"/>
      <c r="D75" s="85"/>
      <c r="E75" s="85"/>
      <c r="F75" s="85"/>
      <c r="G75" s="242"/>
    </row>
    <row r="76" spans="1:7" ht="15" x14ac:dyDescent="0.25">
      <c r="A76" s="338" t="s">
        <v>288</v>
      </c>
      <c r="B76" s="338"/>
      <c r="C76" s="338"/>
      <c r="D76" s="72">
        <v>0</v>
      </c>
      <c r="E76" s="72">
        <v>0</v>
      </c>
      <c r="F76" s="85"/>
      <c r="G76" s="242">
        <f t="shared" si="7"/>
        <v>0</v>
      </c>
    </row>
    <row r="77" spans="1:7" ht="15" x14ac:dyDescent="0.25">
      <c r="A77" s="225" t="s">
        <v>289</v>
      </c>
      <c r="C77" s="225"/>
      <c r="D77" s="73">
        <v>0</v>
      </c>
      <c r="E77" s="73">
        <f>A124</f>
        <v>0</v>
      </c>
      <c r="F77" s="85"/>
      <c r="G77" s="242">
        <f t="shared" si="7"/>
        <v>0</v>
      </c>
    </row>
    <row r="78" spans="1:7" ht="15" x14ac:dyDescent="0.25">
      <c r="A78" s="225" t="s">
        <v>290</v>
      </c>
      <c r="C78" s="225"/>
      <c r="D78" s="73">
        <f>A116</f>
        <v>0</v>
      </c>
      <c r="E78" s="73">
        <f>A108</f>
        <v>0</v>
      </c>
      <c r="F78" s="85"/>
      <c r="G78" s="242">
        <f t="shared" si="7"/>
        <v>0</v>
      </c>
    </row>
    <row r="79" spans="1:7" ht="15" x14ac:dyDescent="0.25">
      <c r="A79" s="85"/>
      <c r="C79" s="85"/>
      <c r="D79" s="85"/>
      <c r="E79" s="85"/>
      <c r="F79" s="85"/>
      <c r="G79" s="242"/>
    </row>
    <row r="80" spans="1:7" ht="15" x14ac:dyDescent="0.25">
      <c r="A80" s="341" t="s">
        <v>291</v>
      </c>
      <c r="B80" s="341"/>
      <c r="C80" s="341"/>
      <c r="D80" s="70">
        <f>D69+SUM(D70:D78)</f>
        <v>0</v>
      </c>
      <c r="E80" s="70">
        <f>E69+SUM(E70:E78)</f>
        <v>0</v>
      </c>
      <c r="F80" s="85"/>
      <c r="G80" s="242">
        <f t="shared" si="7"/>
        <v>0</v>
      </c>
    </row>
    <row r="81" spans="1:7" ht="15" x14ac:dyDescent="0.25">
      <c r="A81" s="85"/>
      <c r="C81" s="85"/>
      <c r="D81" s="85"/>
      <c r="E81" s="85"/>
      <c r="F81" s="85"/>
      <c r="G81" s="242"/>
    </row>
    <row r="82" spans="1:7" ht="15" x14ac:dyDescent="0.25">
      <c r="A82" s="85" t="s">
        <v>292</v>
      </c>
      <c r="C82" s="85"/>
      <c r="D82" s="74">
        <v>1</v>
      </c>
      <c r="E82" s="74">
        <v>1</v>
      </c>
      <c r="F82" s="85"/>
      <c r="G82" s="243">
        <f t="shared" si="7"/>
        <v>1</v>
      </c>
    </row>
    <row r="83" spans="1:7" ht="15" x14ac:dyDescent="0.25">
      <c r="F83" s="85"/>
      <c r="G83" s="241"/>
    </row>
    <row r="84" spans="1:7" ht="15" x14ac:dyDescent="0.25">
      <c r="A84" s="85" t="s">
        <v>293</v>
      </c>
      <c r="C84" s="85"/>
      <c r="D84" s="70">
        <f>D80*D82</f>
        <v>0</v>
      </c>
      <c r="E84" s="70">
        <f>E80*E82</f>
        <v>0</v>
      </c>
      <c r="F84" s="85"/>
      <c r="G84" s="242">
        <f>E84</f>
        <v>0</v>
      </c>
    </row>
    <row r="85" spans="1:7" ht="15" x14ac:dyDescent="0.25">
      <c r="A85" s="85"/>
      <c r="C85" s="85"/>
      <c r="D85" s="85"/>
      <c r="E85" s="85"/>
      <c r="F85" s="85"/>
      <c r="G85" s="241"/>
    </row>
    <row r="86" spans="1:7" ht="15" x14ac:dyDescent="0.25">
      <c r="A86" s="341" t="s">
        <v>294</v>
      </c>
      <c r="B86" s="341"/>
      <c r="C86" s="341"/>
      <c r="D86" s="85"/>
      <c r="E86" s="85"/>
      <c r="F86" s="85"/>
      <c r="G86" s="241"/>
    </row>
    <row r="87" spans="1:7" ht="15" x14ac:dyDescent="0.25">
      <c r="A87" s="338" t="s">
        <v>295</v>
      </c>
      <c r="B87" s="338"/>
      <c r="C87" s="338"/>
      <c r="D87" s="85"/>
      <c r="E87" s="85"/>
      <c r="F87" s="85"/>
      <c r="G87" s="241"/>
    </row>
    <row r="88" spans="1:7" ht="15" x14ac:dyDescent="0.25">
      <c r="A88" s="225" t="s">
        <v>296</v>
      </c>
      <c r="C88" s="225"/>
      <c r="D88" s="75"/>
      <c r="E88" s="76">
        <v>1</v>
      </c>
      <c r="F88" s="85"/>
      <c r="G88" s="244">
        <v>1.1499999999999999</v>
      </c>
    </row>
    <row r="89" spans="1:7" ht="15" x14ac:dyDescent="0.25">
      <c r="A89" s="85"/>
      <c r="C89" s="85"/>
      <c r="D89" s="85"/>
      <c r="E89" s="85"/>
      <c r="F89" s="85"/>
      <c r="G89" s="241"/>
    </row>
    <row r="90" spans="1:7" ht="15" x14ac:dyDescent="0.25">
      <c r="A90" s="85" t="s">
        <v>297</v>
      </c>
      <c r="C90" s="85"/>
      <c r="D90" s="70">
        <f>D84</f>
        <v>0</v>
      </c>
      <c r="E90" s="70">
        <f>E84*E88</f>
        <v>0</v>
      </c>
      <c r="F90" s="85"/>
      <c r="G90" s="242">
        <f>G84*G88</f>
        <v>0</v>
      </c>
    </row>
    <row r="91" spans="1:7" ht="15" x14ac:dyDescent="0.25">
      <c r="A91" s="85"/>
      <c r="C91" s="85"/>
      <c r="D91" s="85"/>
      <c r="E91" s="85"/>
      <c r="F91" s="85"/>
      <c r="G91" s="241"/>
    </row>
    <row r="92" spans="1:7" ht="15" x14ac:dyDescent="0.25">
      <c r="A92" s="85" t="s">
        <v>298</v>
      </c>
      <c r="C92" s="85"/>
      <c r="D92" s="77">
        <v>0.04</v>
      </c>
      <c r="E92" s="77">
        <v>0.09</v>
      </c>
      <c r="F92" s="85"/>
      <c r="G92" s="245">
        <f>E92</f>
        <v>0.09</v>
      </c>
    </row>
    <row r="93" spans="1:7" ht="15" x14ac:dyDescent="0.25">
      <c r="A93" s="85"/>
      <c r="C93" s="85"/>
      <c r="D93" s="85"/>
      <c r="E93" s="85"/>
      <c r="F93" s="85"/>
      <c r="G93" s="241"/>
    </row>
    <row r="94" spans="1:7" ht="16.2" thickBot="1" x14ac:dyDescent="0.35">
      <c r="A94" s="7" t="s">
        <v>299</v>
      </c>
      <c r="C94" s="7"/>
      <c r="D94" s="8">
        <f>D90*D92</f>
        <v>0</v>
      </c>
      <c r="E94" s="8">
        <f>E90*E92</f>
        <v>0</v>
      </c>
      <c r="F94" s="85"/>
      <c r="G94" s="246">
        <f>G90*G92</f>
        <v>0</v>
      </c>
    </row>
    <row r="95" spans="1:7" ht="16.2" thickBot="1" x14ac:dyDescent="0.35">
      <c r="A95" s="7"/>
      <c r="C95" s="7"/>
      <c r="D95" s="8"/>
      <c r="E95" s="8"/>
      <c r="F95" s="85"/>
      <c r="G95" s="247" t="e">
        <f>'Equity Gap'!D56/'Development Cost Schedule'!G94</f>
        <v>#DIV/0!</v>
      </c>
    </row>
    <row r="96" spans="1:7" ht="15.6" x14ac:dyDescent="0.3">
      <c r="A96" s="7"/>
      <c r="C96" s="7"/>
      <c r="D96" s="8"/>
      <c r="E96" s="8"/>
      <c r="F96" s="85"/>
      <c r="G96" s="85"/>
    </row>
    <row r="97" spans="1:16" ht="15.75" customHeight="1" x14ac:dyDescent="0.25">
      <c r="A97" s="348" t="s">
        <v>300</v>
      </c>
      <c r="B97" s="348"/>
      <c r="C97" s="348"/>
      <c r="D97" s="348"/>
      <c r="E97" s="348"/>
      <c r="F97" s="348"/>
      <c r="P97" s="187"/>
    </row>
    <row r="98" spans="1:16" ht="13.5" customHeight="1" x14ac:dyDescent="0.25">
      <c r="A98" s="348"/>
      <c r="B98" s="348"/>
      <c r="C98" s="348"/>
      <c r="D98" s="348"/>
      <c r="E98" s="348"/>
      <c r="F98" s="348"/>
    </row>
    <row r="99" spans="1:16" ht="15" customHeight="1" x14ac:dyDescent="0.25">
      <c r="A99" s="347" t="s">
        <v>301</v>
      </c>
      <c r="B99" s="347"/>
      <c r="C99" s="347"/>
      <c r="D99" s="347"/>
      <c r="E99" s="347"/>
      <c r="F99" s="347"/>
      <c r="G99" s="347"/>
    </row>
    <row r="100" spans="1:16" x14ac:dyDescent="0.25">
      <c r="A100" s="347"/>
      <c r="B100" s="347"/>
      <c r="C100" s="347"/>
      <c r="D100" s="347"/>
      <c r="E100" s="347"/>
      <c r="F100" s="347"/>
      <c r="G100" s="347"/>
    </row>
    <row r="101" spans="1:16" ht="14.4" thickBot="1" x14ac:dyDescent="0.3">
      <c r="A101" s="226"/>
      <c r="B101" s="226"/>
      <c r="C101" s="226"/>
      <c r="D101" s="226"/>
      <c r="E101" s="226"/>
      <c r="F101" s="226"/>
      <c r="G101" s="226"/>
    </row>
    <row r="102" spans="1:16" ht="14.4" thickBot="1" x14ac:dyDescent="0.3">
      <c r="A102" s="343" t="s">
        <v>302</v>
      </c>
      <c r="B102" s="344"/>
      <c r="D102" s="349" t="s">
        <v>470</v>
      </c>
      <c r="E102" s="350"/>
      <c r="F102" s="350"/>
      <c r="G102" s="351"/>
    </row>
    <row r="103" spans="1:16" ht="14.4" thickBot="1" x14ac:dyDescent="0.3">
      <c r="A103" s="345" t="s">
        <v>303</v>
      </c>
      <c r="B103" s="346"/>
      <c r="D103" s="248" t="s">
        <v>472</v>
      </c>
      <c r="E103" s="249"/>
      <c r="F103" s="249"/>
      <c r="G103" s="250">
        <f>'Equity Gap'!D56*0.05</f>
        <v>0</v>
      </c>
    </row>
    <row r="104" spans="1:16" x14ac:dyDescent="0.25">
      <c r="A104" s="228">
        <f>G60</f>
        <v>0</v>
      </c>
      <c r="B104" s="229" t="s">
        <v>304</v>
      </c>
      <c r="D104" s="248" t="s">
        <v>475</v>
      </c>
      <c r="E104" s="249"/>
      <c r="F104" s="249"/>
      <c r="G104" s="250"/>
    </row>
    <row r="105" spans="1:16" x14ac:dyDescent="0.25">
      <c r="A105" s="230">
        <v>0.24</v>
      </c>
      <c r="B105" s="231" t="s">
        <v>305</v>
      </c>
      <c r="D105" s="248" t="s">
        <v>471</v>
      </c>
      <c r="E105" s="249"/>
      <c r="F105" s="249"/>
      <c r="G105" s="250">
        <v>1500</v>
      </c>
    </row>
    <row r="106" spans="1:16" x14ac:dyDescent="0.25">
      <c r="A106" s="232">
        <f>A104*A105</f>
        <v>0</v>
      </c>
      <c r="B106" s="231" t="s">
        <v>306</v>
      </c>
      <c r="D106" s="248" t="s">
        <v>474</v>
      </c>
      <c r="E106" s="249"/>
      <c r="F106" s="249"/>
      <c r="G106" s="250">
        <f>('Equity Gap'!D56*0.015)*15</f>
        <v>0</v>
      </c>
    </row>
    <row r="107" spans="1:16" x14ac:dyDescent="0.25">
      <c r="A107" s="232">
        <f>SUM(E31:E37)</f>
        <v>0</v>
      </c>
      <c r="B107" s="231" t="s">
        <v>307</v>
      </c>
      <c r="D107" s="248" t="s">
        <v>473</v>
      </c>
      <c r="E107" s="249"/>
      <c r="F107" s="249"/>
      <c r="G107" s="250">
        <v>1500</v>
      </c>
    </row>
    <row r="108" spans="1:16" ht="14.4" thickBot="1" x14ac:dyDescent="0.3">
      <c r="A108" s="233">
        <f>IF(A107&gt;A106,SUM(A106-A107),0)</f>
        <v>0</v>
      </c>
      <c r="B108" s="234" t="s">
        <v>308</v>
      </c>
      <c r="D108" s="251" t="s">
        <v>476</v>
      </c>
      <c r="E108" s="252"/>
      <c r="F108" s="252"/>
      <c r="G108" s="253">
        <f>('Equity Gap'!D56*0.005)*15</f>
        <v>0</v>
      </c>
    </row>
    <row r="109" spans="1:16" ht="7.5" customHeight="1" thickBot="1" x14ac:dyDescent="0.3">
      <c r="A109" s="136"/>
      <c r="B109" s="136"/>
      <c r="E109" s="227"/>
      <c r="F109" s="227"/>
    </row>
    <row r="110" spans="1:16" x14ac:dyDescent="0.25">
      <c r="A110" s="343" t="s">
        <v>309</v>
      </c>
      <c r="B110" s="344"/>
      <c r="E110" s="227"/>
      <c r="F110" s="227"/>
    </row>
    <row r="111" spans="1:16" ht="14.4" thickBot="1" x14ac:dyDescent="0.3">
      <c r="A111" s="345" t="s">
        <v>303</v>
      </c>
      <c r="B111" s="346"/>
      <c r="E111" s="227"/>
    </row>
    <row r="112" spans="1:16" x14ac:dyDescent="0.25">
      <c r="A112" s="228">
        <f>D7</f>
        <v>0</v>
      </c>
      <c r="B112" s="229" t="s">
        <v>304</v>
      </c>
      <c r="E112" s="227"/>
    </row>
    <row r="113" spans="1:5" x14ac:dyDescent="0.25">
      <c r="A113" s="230">
        <v>0.05</v>
      </c>
      <c r="B113" s="231" t="s">
        <v>305</v>
      </c>
      <c r="E113" s="227"/>
    </row>
    <row r="114" spans="1:5" x14ac:dyDescent="0.25">
      <c r="A114" s="232">
        <f>A112*A113</f>
        <v>0</v>
      </c>
      <c r="B114" s="231" t="s">
        <v>306</v>
      </c>
      <c r="E114" s="227"/>
    </row>
    <row r="115" spans="1:5" x14ac:dyDescent="0.25">
      <c r="A115" s="232">
        <f>SUM(D31:D37)</f>
        <v>0</v>
      </c>
      <c r="B115" s="231" t="s">
        <v>307</v>
      </c>
      <c r="E115" s="227"/>
    </row>
    <row r="116" spans="1:5" ht="14.4" thickBot="1" x14ac:dyDescent="0.3">
      <c r="A116" s="233">
        <f>IF(A115&gt;A114,SUM(A114-A115),0)</f>
        <v>0</v>
      </c>
      <c r="B116" s="234" t="s">
        <v>308</v>
      </c>
    </row>
    <row r="117" spans="1:5" ht="7.5" customHeight="1" thickBot="1" x14ac:dyDescent="0.3">
      <c r="A117" s="136"/>
      <c r="B117" s="136"/>
    </row>
    <row r="118" spans="1:5" x14ac:dyDescent="0.25">
      <c r="A118" s="343" t="s">
        <v>310</v>
      </c>
      <c r="B118" s="344"/>
    </row>
    <row r="119" spans="1:5" ht="14.4" thickBot="1" x14ac:dyDescent="0.3">
      <c r="A119" s="345" t="s">
        <v>303</v>
      </c>
      <c r="B119" s="346"/>
    </row>
    <row r="120" spans="1:5" x14ac:dyDescent="0.25">
      <c r="A120" s="228">
        <f>SUM(D12:E13)</f>
        <v>0</v>
      </c>
      <c r="B120" s="235" t="s">
        <v>311</v>
      </c>
    </row>
    <row r="121" spans="1:5" x14ac:dyDescent="0.25">
      <c r="A121" s="230">
        <v>7.0000000000000007E-2</v>
      </c>
      <c r="B121" s="231" t="s">
        <v>305</v>
      </c>
    </row>
    <row r="122" spans="1:5" x14ac:dyDescent="0.25">
      <c r="A122" s="232">
        <f>A120*A121</f>
        <v>0</v>
      </c>
      <c r="B122" s="231" t="s">
        <v>306</v>
      </c>
    </row>
    <row r="123" spans="1:5" x14ac:dyDescent="0.25">
      <c r="A123" s="232">
        <f>SUM(D16:E19)</f>
        <v>0</v>
      </c>
      <c r="B123" s="231" t="s">
        <v>307</v>
      </c>
    </row>
    <row r="124" spans="1:5" ht="14.4" thickBot="1" x14ac:dyDescent="0.3">
      <c r="A124" s="236">
        <f>IF(A123&gt;A122,SUM(A122-A123),0)</f>
        <v>0</v>
      </c>
      <c r="B124" s="234" t="s">
        <v>308</v>
      </c>
    </row>
  </sheetData>
  <sheetProtection algorithmName="SHA-512" hashValue="Sqjr5KhnXtT9yq2ak8wI/pT8cgCv8Y3r21fe2u+ZQRi/+hgXWvRyFSi5qMMR4JNBoQ4TnvsAj4pP0oY8sbiqMg==" saltValue="4Iwc5CIQVWv3B5zcLfWG5g==" spinCount="100000" sheet="1" objects="1" scenarios="1"/>
  <customSheetViews>
    <customSheetView guid="{E865FF6D-9896-4E06-B51A-246D42428865}" scale="75" fitToPage="1">
      <selection activeCell="E70" sqref="E70"/>
      <pageMargins left="0" right="0" top="0" bottom="0" header="0" footer="0"/>
      <printOptions horizontalCentered="1"/>
      <pageSetup scale="88" fitToHeight="0" orientation="portrait" r:id="rId1"/>
    </customSheetView>
    <customSheetView guid="{4117F1CD-FF87-43B0-A078-090EF831632E}" scale="85" showPageBreaks="1" showGridLines="0" fitToPage="1">
      <selection activeCell="F26" sqref="F26"/>
      <pageMargins left="0" right="0" top="0" bottom="0" header="0" footer="0"/>
      <printOptions horizontalCentered="1"/>
      <pageSetup scale="85" fitToHeight="0" orientation="portrait" r:id="rId2"/>
    </customSheetView>
  </customSheetViews>
  <mergeCells count="38">
    <mergeCell ref="A118:B118"/>
    <mergeCell ref="A119:B119"/>
    <mergeCell ref="A99:G100"/>
    <mergeCell ref="A97:F98"/>
    <mergeCell ref="A102:B102"/>
    <mergeCell ref="A103:B103"/>
    <mergeCell ref="A110:B110"/>
    <mergeCell ref="A111:B111"/>
    <mergeCell ref="D102:G102"/>
    <mergeCell ref="A87:C87"/>
    <mergeCell ref="A71:C71"/>
    <mergeCell ref="A80:C80"/>
    <mergeCell ref="A86:C86"/>
    <mergeCell ref="A73:C73"/>
    <mergeCell ref="A74:C74"/>
    <mergeCell ref="A75:C75"/>
    <mergeCell ref="A76:C76"/>
    <mergeCell ref="A65:G65"/>
    <mergeCell ref="A72:C72"/>
    <mergeCell ref="A6:B6"/>
    <mergeCell ref="A19:B19"/>
    <mergeCell ref="A26:B26"/>
    <mergeCell ref="A29:B29"/>
    <mergeCell ref="A41:B41"/>
    <mergeCell ref="A54:B54"/>
    <mergeCell ref="B1:C1"/>
    <mergeCell ref="A2:G2"/>
    <mergeCell ref="A58:B58"/>
    <mergeCell ref="A59:B59"/>
    <mergeCell ref="A5:B5"/>
    <mergeCell ref="A3:G3"/>
    <mergeCell ref="A4:G4"/>
    <mergeCell ref="A27:B27"/>
    <mergeCell ref="A52:B52"/>
    <mergeCell ref="A53:B53"/>
    <mergeCell ref="A55:B55"/>
    <mergeCell ref="A56:B56"/>
    <mergeCell ref="A57:B57"/>
  </mergeCells>
  <printOptions horizontalCentered="1"/>
  <pageMargins left="0.25" right="0.2" top="0.1" bottom="0.1" header="0.3" footer="0.3"/>
  <pageSetup scale="81" fitToHeight="2"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31"/>
  <sheetViews>
    <sheetView showGridLines="0" zoomScale="115" zoomScaleNormal="115" workbookViewId="0">
      <selection activeCell="A5" sqref="A5:J7"/>
    </sheetView>
  </sheetViews>
  <sheetFormatPr defaultColWidth="8.88671875" defaultRowHeight="13.8" x14ac:dyDescent="0.25"/>
  <cols>
    <col min="1" max="1" width="25.33203125" style="91" customWidth="1"/>
    <col min="2" max="2" width="10.109375" style="91" bestFit="1" customWidth="1"/>
    <col min="3" max="7" width="8.88671875" style="91"/>
    <col min="8" max="8" width="9.109375" style="91" customWidth="1"/>
    <col min="9" max="16384" width="8.88671875" style="91"/>
  </cols>
  <sheetData>
    <row r="1" spans="1:10" x14ac:dyDescent="0.25">
      <c r="A1" s="147" t="s">
        <v>0</v>
      </c>
      <c r="B1" s="307">
        <f>'Unit Information'!C1</f>
        <v>0</v>
      </c>
      <c r="C1" s="308"/>
      <c r="H1" s="152" t="s">
        <v>1</v>
      </c>
      <c r="I1" s="91">
        <f>'Unit Information'!I1</f>
        <v>0</v>
      </c>
    </row>
    <row r="2" spans="1:10" ht="14.4" thickBot="1" x14ac:dyDescent="0.3"/>
    <row r="3" spans="1:10" ht="21" thickBot="1" x14ac:dyDescent="0.4">
      <c r="A3" s="358" t="s">
        <v>343</v>
      </c>
      <c r="B3" s="359"/>
      <c r="C3" s="359"/>
      <c r="D3" s="359"/>
      <c r="E3" s="359"/>
      <c r="F3" s="359"/>
      <c r="G3" s="359"/>
      <c r="H3" s="359"/>
      <c r="I3" s="359"/>
      <c r="J3" s="360"/>
    </row>
    <row r="5" spans="1:10" x14ac:dyDescent="0.25">
      <c r="A5" s="357" t="s">
        <v>344</v>
      </c>
      <c r="B5" s="357"/>
      <c r="C5" s="357"/>
      <c r="D5" s="357"/>
      <c r="E5" s="357"/>
      <c r="F5" s="357"/>
      <c r="G5" s="357"/>
      <c r="H5" s="357"/>
      <c r="I5" s="357"/>
      <c r="J5" s="357"/>
    </row>
    <row r="6" spans="1:10" x14ac:dyDescent="0.25">
      <c r="A6" s="357"/>
      <c r="B6" s="357"/>
      <c r="C6" s="357"/>
      <c r="D6" s="357"/>
      <c r="E6" s="357"/>
      <c r="F6" s="357"/>
      <c r="G6" s="357"/>
      <c r="H6" s="357"/>
      <c r="I6" s="357"/>
      <c r="J6" s="357"/>
    </row>
    <row r="7" spans="1:10" x14ac:dyDescent="0.25">
      <c r="A7" s="357"/>
      <c r="B7" s="357"/>
      <c r="C7" s="357"/>
      <c r="D7" s="357"/>
      <c r="E7" s="357"/>
      <c r="F7" s="357"/>
      <c r="G7" s="357"/>
      <c r="H7" s="357"/>
      <c r="I7" s="357"/>
      <c r="J7" s="357"/>
    </row>
    <row r="8" spans="1:10" ht="14.4" thickBot="1" x14ac:dyDescent="0.3"/>
    <row r="9" spans="1:10" ht="14.4" thickBot="1" x14ac:dyDescent="0.3">
      <c r="A9" s="361" t="s">
        <v>345</v>
      </c>
      <c r="B9" s="362"/>
      <c r="C9" s="363"/>
    </row>
    <row r="10" spans="1:10" x14ac:dyDescent="0.25">
      <c r="A10" s="178" t="s">
        <v>346</v>
      </c>
      <c r="B10" s="364">
        <f>'Development Cost Schedule'!C60-'Development Cost Schedule'!C6-'Development Cost Schedule'!C26-'Development Cost Schedule'!C27-'Development Cost Schedule'!C45-'Development Cost Schedule'!C46-'Development Cost Schedule'!C47-'Development Cost Schedule'!C48-'Development Cost Schedule'!C49-'Development Cost Schedule'!C50</f>
        <v>0</v>
      </c>
      <c r="C10" s="365"/>
    </row>
    <row r="11" spans="1:10" x14ac:dyDescent="0.25">
      <c r="A11" s="178" t="s">
        <v>347</v>
      </c>
      <c r="B11" s="366">
        <f>'Development Cost Schedule'!E82</f>
        <v>1</v>
      </c>
      <c r="C11" s="366"/>
    </row>
    <row r="12" spans="1:10" x14ac:dyDescent="0.25">
      <c r="A12" s="178" t="s">
        <v>348</v>
      </c>
      <c r="B12" s="367">
        <f>B10*B11</f>
        <v>0</v>
      </c>
      <c r="C12" s="367"/>
    </row>
    <row r="13" spans="1:10" x14ac:dyDescent="0.25">
      <c r="A13" s="178" t="s">
        <v>349</v>
      </c>
      <c r="B13" s="367">
        <f>'Equity Gap'!D56</f>
        <v>0</v>
      </c>
      <c r="C13" s="367"/>
    </row>
    <row r="14" spans="1:10" x14ac:dyDescent="0.25">
      <c r="A14" s="178" t="s">
        <v>350</v>
      </c>
      <c r="B14" s="368">
        <f>'Unit Information'!B21+'Unit Information'!B29</f>
        <v>0</v>
      </c>
      <c r="C14" s="368"/>
    </row>
    <row r="15" spans="1:10" ht="14.4" thickBot="1" x14ac:dyDescent="0.3">
      <c r="A15" s="179" t="s">
        <v>351</v>
      </c>
      <c r="B15" s="369">
        <f>'Unit Information'!D21+'Unit Information'!D29</f>
        <v>0</v>
      </c>
      <c r="C15" s="370"/>
    </row>
    <row r="16" spans="1:10" x14ac:dyDescent="0.25">
      <c r="A16" s="180" t="s">
        <v>352</v>
      </c>
    </row>
    <row r="17" spans="1:9" ht="14.4" thickBot="1" x14ac:dyDescent="0.3"/>
    <row r="18" spans="1:9" ht="16.2" thickBot="1" x14ac:dyDescent="0.35">
      <c r="A18" s="181" t="s">
        <v>353</v>
      </c>
      <c r="B18" s="371" t="e">
        <f>B12/B14</f>
        <v>#DIV/0!</v>
      </c>
      <c r="C18" s="372"/>
    </row>
    <row r="19" spans="1:9" ht="14.4" thickBot="1" x14ac:dyDescent="0.3">
      <c r="A19" s="182"/>
      <c r="B19" s="182"/>
    </row>
    <row r="20" spans="1:9" ht="16.2" thickBot="1" x14ac:dyDescent="0.35">
      <c r="A20" s="181" t="s">
        <v>354</v>
      </c>
      <c r="B20" s="373" t="e">
        <f>B12/B15</f>
        <v>#DIV/0!</v>
      </c>
      <c r="C20" s="374"/>
    </row>
    <row r="22" spans="1:9" ht="14.4" thickBot="1" x14ac:dyDescent="0.3"/>
    <row r="23" spans="1:9" x14ac:dyDescent="0.25">
      <c r="A23" s="354" t="s">
        <v>355</v>
      </c>
      <c r="B23" s="355"/>
      <c r="C23" s="355"/>
      <c r="D23" s="355"/>
      <c r="E23" s="355"/>
      <c r="F23" s="355"/>
      <c r="G23" s="355"/>
      <c r="H23" s="355"/>
      <c r="I23" s="356"/>
    </row>
    <row r="24" spans="1:9" s="187" customFormat="1" ht="12" x14ac:dyDescent="0.25">
      <c r="A24" s="183" t="s">
        <v>356</v>
      </c>
      <c r="B24" s="184">
        <v>1.5</v>
      </c>
      <c r="C24" s="185" t="s">
        <v>357</v>
      </c>
      <c r="D24" s="185"/>
      <c r="E24" s="185"/>
      <c r="F24" s="185"/>
      <c r="G24" s="185"/>
      <c r="H24" s="185"/>
      <c r="I24" s="186" t="s">
        <v>18</v>
      </c>
    </row>
    <row r="25" spans="1:9" x14ac:dyDescent="0.25">
      <c r="A25" s="188" t="s">
        <v>358</v>
      </c>
      <c r="B25" s="189">
        <v>0</v>
      </c>
      <c r="C25" s="188">
        <v>1</v>
      </c>
      <c r="D25" s="188">
        <v>2</v>
      </c>
      <c r="E25" s="188">
        <v>3</v>
      </c>
      <c r="F25" s="188">
        <v>4</v>
      </c>
      <c r="G25" s="190"/>
      <c r="H25" s="190"/>
      <c r="I25" s="188"/>
    </row>
    <row r="26" spans="1:9" x14ac:dyDescent="0.25">
      <c r="A26" s="188" t="s">
        <v>359</v>
      </c>
      <c r="B26" s="190"/>
      <c r="C26" s="190"/>
      <c r="D26" s="190"/>
      <c r="E26" s="190"/>
      <c r="F26" s="190"/>
      <c r="G26" s="190"/>
      <c r="H26" s="190"/>
      <c r="I26" s="188">
        <f>SUM(B26:H26)</f>
        <v>0</v>
      </c>
    </row>
    <row r="27" spans="1:9" x14ac:dyDescent="0.25">
      <c r="A27" s="188" t="s">
        <v>360</v>
      </c>
      <c r="B27" s="188">
        <f>B26*1</f>
        <v>0</v>
      </c>
      <c r="C27" s="188">
        <f t="shared" ref="C27:H27" si="0">C26*C25</f>
        <v>0</v>
      </c>
      <c r="D27" s="188">
        <f t="shared" si="0"/>
        <v>0</v>
      </c>
      <c r="E27" s="188">
        <f t="shared" si="0"/>
        <v>0</v>
      </c>
      <c r="F27" s="188">
        <f t="shared" si="0"/>
        <v>0</v>
      </c>
      <c r="G27" s="188">
        <f t="shared" si="0"/>
        <v>0</v>
      </c>
      <c r="H27" s="188">
        <f t="shared" si="0"/>
        <v>0</v>
      </c>
      <c r="I27" s="188">
        <f>SUM(B27:H27)</f>
        <v>0</v>
      </c>
    </row>
    <row r="28" spans="1:9" x14ac:dyDescent="0.25">
      <c r="A28" s="188" t="s">
        <v>361</v>
      </c>
      <c r="B28" s="188">
        <f>B27*1.5</f>
        <v>0</v>
      </c>
      <c r="C28" s="188">
        <f t="shared" ref="C28:H28" si="1">C27*1.5</f>
        <v>0</v>
      </c>
      <c r="D28" s="188">
        <f t="shared" si="1"/>
        <v>0</v>
      </c>
      <c r="E28" s="188">
        <f t="shared" si="1"/>
        <v>0</v>
      </c>
      <c r="F28" s="188">
        <f t="shared" si="1"/>
        <v>0</v>
      </c>
      <c r="G28" s="188">
        <f t="shared" si="1"/>
        <v>0</v>
      </c>
      <c r="H28" s="188">
        <f t="shared" si="1"/>
        <v>0</v>
      </c>
      <c r="I28" s="191">
        <f>SUM(B28:H28)</f>
        <v>0</v>
      </c>
    </row>
    <row r="30" spans="1:9" ht="14.4" thickBot="1" x14ac:dyDescent="0.3"/>
    <row r="31" spans="1:9" ht="16.2" thickBot="1" x14ac:dyDescent="0.35">
      <c r="A31" s="181" t="s">
        <v>362</v>
      </c>
      <c r="B31" s="352" t="e">
        <f>B13/I28</f>
        <v>#DIV/0!</v>
      </c>
      <c r="C31" s="353"/>
    </row>
  </sheetData>
  <sheetProtection algorithmName="SHA-512" hashValue="iI1tAUkJfPfphWEPOGdefI8JLtiK01kOwxOzQd9oIycN7mJGMEtpVYzcY3P7woRJvmppHyZkRk2sx2XLOgvf/Q==" saltValue="PSMYDt4kcIDiT4rhgMcrvA==" spinCount="100000" sheet="1" objects="1" scenarios="1"/>
  <customSheetViews>
    <customSheetView guid="{4117F1CD-FF87-43B0-A078-090EF831632E}" showPageBreaks="1" showGridLines="0" printArea="1">
      <selection activeCell="E17" sqref="E17"/>
      <pageMargins left="0" right="0" top="0" bottom="0" header="0" footer="0"/>
      <pageSetup orientation="portrait" r:id="rId1"/>
      <headerFooter>
        <oddHeader>&amp;C&amp;G</oddHeader>
      </headerFooter>
    </customSheetView>
  </customSheetViews>
  <mergeCells count="14">
    <mergeCell ref="B31:C31"/>
    <mergeCell ref="B1:C1"/>
    <mergeCell ref="A23:I23"/>
    <mergeCell ref="A5:J7"/>
    <mergeCell ref="A3:J3"/>
    <mergeCell ref="A9:C9"/>
    <mergeCell ref="B10:C10"/>
    <mergeCell ref="B11:C11"/>
    <mergeCell ref="B12:C12"/>
    <mergeCell ref="B13:C13"/>
    <mergeCell ref="B14:C14"/>
    <mergeCell ref="B15:C15"/>
    <mergeCell ref="B18:C18"/>
    <mergeCell ref="B20:C20"/>
  </mergeCells>
  <pageMargins left="0.7" right="0.7" top="0.75" bottom="0.75" header="0.3" footer="0.3"/>
  <pageSetup orientation="landscape"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D59"/>
  <sheetViews>
    <sheetView showGridLines="0" topLeftCell="A17" zoomScaleNormal="100" zoomScalePageLayoutView="75" workbookViewId="0">
      <selection activeCell="A59" sqref="A1:D59"/>
    </sheetView>
  </sheetViews>
  <sheetFormatPr defaultRowHeight="14.4" x14ac:dyDescent="0.3"/>
  <cols>
    <col min="1" max="1" width="14.44140625" customWidth="1"/>
    <col min="2" max="2" width="35.5546875" customWidth="1"/>
    <col min="3" max="3" width="17.88671875" customWidth="1"/>
    <col min="4" max="4" width="26.88671875" customWidth="1"/>
  </cols>
  <sheetData>
    <row r="1" spans="1:4" ht="20.399999999999999" customHeight="1" x14ac:dyDescent="0.3">
      <c r="A1" s="27" t="s">
        <v>0</v>
      </c>
      <c r="B1" s="39">
        <f>'Unit Information'!C1</f>
        <v>0</v>
      </c>
      <c r="C1" s="29" t="s">
        <v>1</v>
      </c>
      <c r="D1" s="28">
        <f>'Unit Information'!I1</f>
        <v>0</v>
      </c>
    </row>
    <row r="2" spans="1:4" ht="6.6" customHeight="1" x14ac:dyDescent="0.3">
      <c r="A2" s="84"/>
      <c r="B2" s="84"/>
      <c r="C2" s="84"/>
      <c r="D2" s="84"/>
    </row>
    <row r="3" spans="1:4" ht="17.399999999999999" x14ac:dyDescent="0.3">
      <c r="A3" s="320" t="s">
        <v>312</v>
      </c>
      <c r="B3" s="320"/>
      <c r="C3" s="320"/>
      <c r="D3" s="320"/>
    </row>
    <row r="4" spans="1:4" x14ac:dyDescent="0.3">
      <c r="A4" s="375" t="s">
        <v>3</v>
      </c>
      <c r="B4" s="375"/>
      <c r="C4" s="375"/>
      <c r="D4" s="375"/>
    </row>
    <row r="5" spans="1:4" ht="15.6" x14ac:dyDescent="0.3">
      <c r="A5" s="322" t="s">
        <v>313</v>
      </c>
      <c r="B5" s="322"/>
      <c r="C5" s="322"/>
      <c r="D5" s="322"/>
    </row>
    <row r="6" spans="1:4" ht="7.2" customHeight="1" x14ac:dyDescent="0.3"/>
    <row r="7" spans="1:4" ht="15.6" x14ac:dyDescent="0.3">
      <c r="A7" s="85" t="s">
        <v>314</v>
      </c>
      <c r="B7" s="85"/>
      <c r="C7" s="11"/>
      <c r="D7" s="70">
        <f>+'Development Cost Schedule'!C60+'Development Cost Schedule'!C61</f>
        <v>0</v>
      </c>
    </row>
    <row r="8" spans="1:4" ht="15.6" x14ac:dyDescent="0.3">
      <c r="A8" s="85" t="s">
        <v>315</v>
      </c>
      <c r="B8" s="85"/>
      <c r="C8" s="11"/>
      <c r="D8" s="11"/>
    </row>
    <row r="9" spans="1:4" ht="15.6" x14ac:dyDescent="0.3">
      <c r="A9" s="325"/>
      <c r="B9" s="376"/>
      <c r="C9" s="11"/>
      <c r="D9" s="71">
        <v>0</v>
      </c>
    </row>
    <row r="10" spans="1:4" ht="15.6" x14ac:dyDescent="0.3">
      <c r="A10" s="377"/>
      <c r="B10" s="378"/>
      <c r="C10" s="11"/>
      <c r="D10" s="71">
        <v>0</v>
      </c>
    </row>
    <row r="11" spans="1:4" ht="7.2" customHeight="1" x14ac:dyDescent="0.3"/>
    <row r="12" spans="1:4" ht="16.2" thickBot="1" x14ac:dyDescent="0.35">
      <c r="A12" s="85" t="s">
        <v>316</v>
      </c>
      <c r="B12" s="85"/>
      <c r="C12" s="11"/>
      <c r="D12" s="50">
        <f>SUM(D7:D10)</f>
        <v>0</v>
      </c>
    </row>
    <row r="13" spans="1:4" ht="7.2" customHeight="1" thickTop="1" x14ac:dyDescent="0.3">
      <c r="A13" s="11"/>
      <c r="B13" s="11"/>
      <c r="C13" s="11"/>
      <c r="D13" s="11"/>
    </row>
    <row r="14" spans="1:4" ht="15.6" x14ac:dyDescent="0.3">
      <c r="A14" s="322" t="s">
        <v>317</v>
      </c>
      <c r="B14" s="322"/>
      <c r="C14" s="322"/>
      <c r="D14" s="322"/>
    </row>
    <row r="15" spans="1:4" ht="7.2" customHeight="1" x14ac:dyDescent="0.3"/>
    <row r="16" spans="1:4" ht="15.6" x14ac:dyDescent="0.3">
      <c r="A16" s="85" t="s">
        <v>318</v>
      </c>
      <c r="B16" s="85"/>
      <c r="C16" s="11"/>
      <c r="D16" s="71">
        <v>0</v>
      </c>
    </row>
    <row r="17" spans="1:4" ht="15.6" x14ac:dyDescent="0.3">
      <c r="A17" s="85" t="s">
        <v>319</v>
      </c>
      <c r="B17" s="85"/>
      <c r="C17" s="11"/>
      <c r="D17" s="71">
        <v>0</v>
      </c>
    </row>
    <row r="18" spans="1:4" ht="15.6" x14ac:dyDescent="0.3">
      <c r="A18" s="85" t="s">
        <v>320</v>
      </c>
      <c r="B18" s="86"/>
      <c r="C18" s="87"/>
      <c r="D18" s="71">
        <v>0</v>
      </c>
    </row>
    <row r="19" spans="1:4" ht="15.6" x14ac:dyDescent="0.3">
      <c r="A19" s="85" t="s">
        <v>321</v>
      </c>
      <c r="B19" s="85"/>
      <c r="C19" s="11"/>
      <c r="D19" s="71">
        <v>0</v>
      </c>
    </row>
    <row r="20" spans="1:4" ht="15.6" x14ac:dyDescent="0.3">
      <c r="A20" s="85" t="s">
        <v>322</v>
      </c>
      <c r="B20" s="85"/>
      <c r="C20" s="11"/>
      <c r="D20" s="71">
        <v>0</v>
      </c>
    </row>
    <row r="21" spans="1:4" ht="15.6" x14ac:dyDescent="0.3">
      <c r="A21" s="85" t="s">
        <v>323</v>
      </c>
      <c r="B21" s="85"/>
      <c r="C21" s="11"/>
      <c r="D21" s="71">
        <v>0</v>
      </c>
    </row>
    <row r="22" spans="1:4" ht="15.6" x14ac:dyDescent="0.3">
      <c r="A22" s="85" t="s">
        <v>324</v>
      </c>
      <c r="B22" s="85"/>
      <c r="C22" s="11"/>
      <c r="D22" s="71">
        <v>0</v>
      </c>
    </row>
    <row r="23" spans="1:4" ht="15.6" x14ac:dyDescent="0.3">
      <c r="A23" s="85" t="s">
        <v>325</v>
      </c>
      <c r="B23" s="85"/>
      <c r="C23" s="11"/>
      <c r="D23" s="71">
        <v>0</v>
      </c>
    </row>
    <row r="24" spans="1:4" ht="15.6" x14ac:dyDescent="0.3">
      <c r="A24" s="85" t="s">
        <v>326</v>
      </c>
      <c r="B24" s="85"/>
      <c r="C24" s="11"/>
      <c r="D24" s="71">
        <v>0</v>
      </c>
    </row>
    <row r="25" spans="1:4" ht="15.6" x14ac:dyDescent="0.3">
      <c r="A25" s="85" t="s">
        <v>327</v>
      </c>
      <c r="B25" s="85"/>
      <c r="C25" s="11"/>
      <c r="D25" s="71">
        <v>0</v>
      </c>
    </row>
    <row r="26" spans="1:4" ht="15.6" x14ac:dyDescent="0.3">
      <c r="A26" s="85" t="s">
        <v>328</v>
      </c>
      <c r="B26" s="85"/>
      <c r="C26" s="11"/>
      <c r="D26" s="71">
        <v>0</v>
      </c>
    </row>
    <row r="27" spans="1:4" ht="15.6" x14ac:dyDescent="0.3">
      <c r="A27" s="85" t="s">
        <v>329</v>
      </c>
      <c r="B27" s="85"/>
      <c r="C27" s="11"/>
      <c r="D27" s="71">
        <v>0</v>
      </c>
    </row>
    <row r="28" spans="1:4" ht="15.6" x14ac:dyDescent="0.3">
      <c r="A28" s="85" t="s">
        <v>330</v>
      </c>
      <c r="B28" s="85"/>
      <c r="C28" s="11"/>
      <c r="D28" s="71">
        <v>0</v>
      </c>
    </row>
    <row r="29" spans="1:4" ht="15.6" x14ac:dyDescent="0.3">
      <c r="A29" s="85" t="s">
        <v>331</v>
      </c>
      <c r="B29" s="85"/>
      <c r="C29" s="11"/>
      <c r="D29" s="71">
        <v>0</v>
      </c>
    </row>
    <row r="30" spans="1:4" ht="15.6" x14ac:dyDescent="0.3">
      <c r="A30" s="85" t="s">
        <v>332</v>
      </c>
      <c r="B30" s="85"/>
      <c r="C30" s="11"/>
      <c r="D30" s="71">
        <v>0</v>
      </c>
    </row>
    <row r="31" spans="1:4" ht="15.6" x14ac:dyDescent="0.3">
      <c r="A31" s="85" t="s">
        <v>333</v>
      </c>
      <c r="B31" s="85"/>
      <c r="C31" s="11"/>
      <c r="D31" s="70"/>
    </row>
    <row r="32" spans="1:4" ht="15.6" x14ac:dyDescent="0.3">
      <c r="A32" s="325"/>
      <c r="B32" s="376"/>
      <c r="C32" s="11"/>
      <c r="D32" s="71">
        <v>0</v>
      </c>
    </row>
    <row r="33" spans="1:4" ht="15.6" x14ac:dyDescent="0.3">
      <c r="A33" s="325"/>
      <c r="B33" s="376"/>
      <c r="C33" s="11"/>
      <c r="D33" s="71">
        <v>0</v>
      </c>
    </row>
    <row r="34" spans="1:4" ht="15.6" x14ac:dyDescent="0.3">
      <c r="A34" s="377"/>
      <c r="B34" s="378"/>
      <c r="C34" s="11"/>
      <c r="D34" s="71">
        <v>0</v>
      </c>
    </row>
    <row r="35" spans="1:4" ht="15.6" x14ac:dyDescent="0.3">
      <c r="A35" s="325"/>
      <c r="B35" s="376"/>
      <c r="C35" s="11"/>
      <c r="D35" s="71">
        <v>0</v>
      </c>
    </row>
    <row r="36" spans="1:4" ht="15.6" x14ac:dyDescent="0.3">
      <c r="A36" s="377"/>
      <c r="B36" s="377"/>
      <c r="C36" s="11"/>
      <c r="D36" s="71">
        <v>0</v>
      </c>
    </row>
    <row r="37" spans="1:4" ht="15.6" x14ac:dyDescent="0.3">
      <c r="A37" s="377"/>
      <c r="B37" s="377"/>
      <c r="C37" s="11"/>
      <c r="D37" s="71">
        <v>0</v>
      </c>
    </row>
    <row r="38" spans="1:4" ht="15.6" x14ac:dyDescent="0.3">
      <c r="A38" s="377"/>
      <c r="B38" s="377"/>
      <c r="C38" s="11"/>
      <c r="D38" s="71">
        <v>0</v>
      </c>
    </row>
    <row r="39" spans="1:4" ht="15.6" x14ac:dyDescent="0.3">
      <c r="A39" s="377"/>
      <c r="B39" s="378"/>
      <c r="C39" s="11"/>
      <c r="D39" s="71">
        <v>0</v>
      </c>
    </row>
    <row r="41" spans="1:4" ht="16.2" thickBot="1" x14ac:dyDescent="0.35">
      <c r="A41" s="85" t="s">
        <v>334</v>
      </c>
      <c r="B41" s="85"/>
      <c r="C41" s="11"/>
      <c r="D41" s="50">
        <f>SUM(D16:D39)</f>
        <v>0</v>
      </c>
    </row>
    <row r="42" spans="1:4" ht="15" thickTop="1" x14ac:dyDescent="0.3">
      <c r="A42" s="11"/>
      <c r="B42" s="11"/>
      <c r="C42" s="11"/>
      <c r="D42" s="11"/>
    </row>
    <row r="43" spans="1:4" ht="15.6" x14ac:dyDescent="0.3">
      <c r="A43" s="322" t="s">
        <v>335</v>
      </c>
      <c r="B43" s="322"/>
      <c r="C43" s="322"/>
      <c r="D43" s="322"/>
    </row>
    <row r="44" spans="1:4" ht="7.2" customHeight="1" x14ac:dyDescent="0.3"/>
    <row r="45" spans="1:4" ht="15.6" x14ac:dyDescent="0.3">
      <c r="A45" s="85" t="s">
        <v>316</v>
      </c>
      <c r="B45" s="85"/>
      <c r="C45" s="11"/>
      <c r="D45" s="70">
        <f>D12</f>
        <v>0</v>
      </c>
    </row>
    <row r="46" spans="1:4" ht="15.6" x14ac:dyDescent="0.3">
      <c r="A46" s="85" t="s">
        <v>336</v>
      </c>
      <c r="B46" s="85"/>
      <c r="C46" s="11"/>
      <c r="D46" s="70">
        <f>D41</f>
        <v>0</v>
      </c>
    </row>
    <row r="47" spans="1:4" ht="16.2" thickBot="1" x14ac:dyDescent="0.35">
      <c r="A47" s="85" t="s">
        <v>337</v>
      </c>
      <c r="B47" s="85"/>
      <c r="C47" s="11"/>
      <c r="D47" s="50">
        <f>D45-D46</f>
        <v>0</v>
      </c>
    </row>
    <row r="48" spans="1:4" ht="10.199999999999999" customHeight="1" thickTop="1" x14ac:dyDescent="0.3">
      <c r="A48" s="11"/>
      <c r="B48" s="11"/>
      <c r="C48" s="11"/>
      <c r="D48" s="11"/>
    </row>
    <row r="49" spans="1:4" ht="15.6" x14ac:dyDescent="0.3">
      <c r="A49" s="85" t="s">
        <v>338</v>
      </c>
      <c r="B49" s="85"/>
      <c r="C49" s="11"/>
      <c r="D49" s="85">
        <v>10</v>
      </c>
    </row>
    <row r="50" spans="1:4" ht="10.199999999999999" customHeight="1" x14ac:dyDescent="0.3"/>
    <row r="51" spans="1:4" ht="15.6" x14ac:dyDescent="0.3">
      <c r="A51" s="85" t="s">
        <v>339</v>
      </c>
      <c r="B51" s="85"/>
      <c r="C51" s="11"/>
      <c r="D51" s="70">
        <f>D47/D49</f>
        <v>0</v>
      </c>
    </row>
    <row r="52" spans="1:4" ht="10.199999999999999" customHeight="1" x14ac:dyDescent="0.3"/>
    <row r="53" spans="1:4" ht="15.6" x14ac:dyDescent="0.3">
      <c r="A53" s="85" t="s">
        <v>340</v>
      </c>
      <c r="B53" s="85"/>
      <c r="C53" s="11"/>
      <c r="D53" s="78">
        <v>0.85</v>
      </c>
    </row>
    <row r="54" spans="1:4" ht="13.2" customHeight="1" x14ac:dyDescent="0.3">
      <c r="A54" s="5" t="s">
        <v>341</v>
      </c>
      <c r="B54" s="5"/>
      <c r="C54" s="5"/>
      <c r="D54" s="85"/>
    </row>
    <row r="55" spans="1:4" ht="10.199999999999999" customHeight="1" x14ac:dyDescent="0.3"/>
    <row r="56" spans="1:4" ht="15.6" x14ac:dyDescent="0.3">
      <c r="A56" s="7" t="s">
        <v>342</v>
      </c>
      <c r="B56" s="7"/>
      <c r="C56" s="7"/>
      <c r="D56" s="8">
        <f>D51/D53</f>
        <v>0</v>
      </c>
    </row>
    <row r="57" spans="1:4" ht="6" customHeight="1" x14ac:dyDescent="0.3"/>
    <row r="59" spans="1:4" ht="15.6" x14ac:dyDescent="0.3">
      <c r="A59" s="7" t="s">
        <v>477</v>
      </c>
      <c r="D59" s="25">
        <v>0</v>
      </c>
    </row>
  </sheetData>
  <sheetProtection algorithmName="SHA-512" hashValue="5mf6iYylsEtD46cITI2qLk3zeZASVvRMsUArpgrjoCdAWv9TvWaZ+YaXfI7hHLw5/lGnQvX9hokcUAkhkf8bNg==" saltValue="M7wApjTN4u21vtt7UlfU/g==" spinCount="100000" sheet="1" objects="1" scenarios="1"/>
  <customSheetViews>
    <customSheetView guid="{E865FF6D-9896-4E06-B51A-246D42428865}" fitToPage="1">
      <selection activeCell="D32" sqref="D32"/>
      <pageMargins left="0" right="0" top="0" bottom="0" header="0" footer="0"/>
      <printOptions horizontalCentered="1" verticalCentered="1"/>
      <pageSetup scale="95" fitToHeight="0" orientation="portrait" r:id="rId1"/>
    </customSheetView>
    <customSheetView guid="{4117F1CD-FF87-43B0-A078-090EF831632E}" showPageBreaks="1" showGridLines="0" fitToPage="1" printArea="1">
      <selection activeCell="A14" sqref="A14:D14"/>
      <pageMargins left="0" right="0" top="0" bottom="0" header="0" footer="0"/>
      <printOptions horizontalCentered="1" verticalCentered="1"/>
      <pageSetup scale="95" fitToHeight="0" orientation="portrait" r:id="rId2"/>
      <headerFooter>
        <oddHeader>&amp;C&amp;G</oddHeader>
      </headerFooter>
    </customSheetView>
  </customSheetViews>
  <mergeCells count="15">
    <mergeCell ref="A5:D5"/>
    <mergeCell ref="A3:D3"/>
    <mergeCell ref="A14:D14"/>
    <mergeCell ref="A43:D43"/>
    <mergeCell ref="A4:D4"/>
    <mergeCell ref="A32:B32"/>
    <mergeCell ref="A39:B39"/>
    <mergeCell ref="A9:B9"/>
    <mergeCell ref="A10:B10"/>
    <mergeCell ref="A38:B38"/>
    <mergeCell ref="A36:B36"/>
    <mergeCell ref="A37:B37"/>
    <mergeCell ref="A33:B33"/>
    <mergeCell ref="A34:B34"/>
    <mergeCell ref="A35:B35"/>
  </mergeCells>
  <printOptions horizontalCentered="1" verticalCentered="1"/>
  <pageMargins left="0.7" right="0.7" top="0.75" bottom="0.75" header="0.3" footer="0.3"/>
  <pageSetup scale="80" orientation="portrait"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0A05B-1719-4234-88CC-87807438AA98}">
  <sheetPr>
    <pageSetUpPr fitToPage="1"/>
  </sheetPr>
  <dimension ref="A1:D38"/>
  <sheetViews>
    <sheetView topLeftCell="A3" workbookViewId="0">
      <selection activeCell="E36" sqref="E36"/>
    </sheetView>
  </sheetViews>
  <sheetFormatPr defaultColWidth="8.88671875" defaultRowHeight="13.8" x14ac:dyDescent="0.25"/>
  <cols>
    <col min="1" max="1" width="26.109375" style="91" bestFit="1" customWidth="1"/>
    <col min="2" max="2" width="37.33203125" style="91" customWidth="1"/>
    <col min="3" max="3" width="11.33203125" style="91" bestFit="1" customWidth="1"/>
    <col min="4" max="4" width="20.6640625" style="91" customWidth="1"/>
    <col min="5" max="16384" width="8.88671875" style="91"/>
  </cols>
  <sheetData>
    <row r="1" spans="1:4" ht="15.6" x14ac:dyDescent="0.3">
      <c r="A1" s="88" t="s">
        <v>0</v>
      </c>
      <c r="B1" s="239">
        <f>'Unit Information'!C1</f>
        <v>0</v>
      </c>
      <c r="C1" s="89" t="s">
        <v>1</v>
      </c>
      <c r="D1" s="90">
        <f>'Unit Information'!I1</f>
        <v>0</v>
      </c>
    </row>
    <row r="2" spans="1:4" x14ac:dyDescent="0.25">
      <c r="A2" s="92"/>
      <c r="B2" s="92"/>
      <c r="C2" s="92"/>
      <c r="D2" s="92"/>
    </row>
    <row r="4" spans="1:4" x14ac:dyDescent="0.25">
      <c r="A4" s="382" t="s">
        <v>434</v>
      </c>
      <c r="B4" s="382"/>
      <c r="C4" s="382"/>
      <c r="D4" s="382"/>
    </row>
    <row r="5" spans="1:4" ht="104.4" customHeight="1" x14ac:dyDescent="0.25">
      <c r="A5" s="381" t="s">
        <v>457</v>
      </c>
      <c r="B5" s="381"/>
      <c r="C5" s="381"/>
      <c r="D5" s="381"/>
    </row>
    <row r="6" spans="1:4" x14ac:dyDescent="0.25">
      <c r="A6" s="96"/>
    </row>
    <row r="7" spans="1:4" ht="15" x14ac:dyDescent="0.25">
      <c r="A7" s="86" t="s">
        <v>327</v>
      </c>
      <c r="B7" s="86"/>
      <c r="C7" s="87"/>
      <c r="D7" s="102">
        <v>0</v>
      </c>
    </row>
    <row r="8" spans="1:4" ht="15" x14ac:dyDescent="0.25">
      <c r="A8" s="86" t="s">
        <v>323</v>
      </c>
      <c r="B8" s="86"/>
      <c r="C8" s="87"/>
      <c r="D8" s="102">
        <v>0</v>
      </c>
    </row>
    <row r="9" spans="1:4" ht="15" x14ac:dyDescent="0.25">
      <c r="A9" s="85" t="s">
        <v>454</v>
      </c>
      <c r="B9" s="86"/>
      <c r="C9" s="87"/>
      <c r="D9" s="102">
        <v>0</v>
      </c>
    </row>
    <row r="10" spans="1:4" ht="15" x14ac:dyDescent="0.25">
      <c r="A10" s="85" t="s">
        <v>455</v>
      </c>
      <c r="B10" s="86"/>
      <c r="C10" s="87"/>
      <c r="D10" s="102">
        <v>0</v>
      </c>
    </row>
    <row r="11" spans="1:4" ht="15" x14ac:dyDescent="0.25">
      <c r="A11" s="86" t="s">
        <v>436</v>
      </c>
      <c r="B11" s="86"/>
      <c r="C11" s="87"/>
      <c r="D11" s="102">
        <v>0</v>
      </c>
    </row>
    <row r="12" spans="1:4" ht="15" x14ac:dyDescent="0.25">
      <c r="A12" s="86" t="s">
        <v>325</v>
      </c>
      <c r="B12" s="86"/>
      <c r="C12" s="87"/>
      <c r="D12" s="102">
        <v>0</v>
      </c>
    </row>
    <row r="13" spans="1:4" ht="15" x14ac:dyDescent="0.25">
      <c r="A13" s="86" t="s">
        <v>450</v>
      </c>
      <c r="B13" s="86"/>
      <c r="C13" s="87"/>
      <c r="D13" s="102">
        <v>0</v>
      </c>
    </row>
    <row r="14" spans="1:4" ht="15" x14ac:dyDescent="0.25">
      <c r="A14" s="85" t="s">
        <v>331</v>
      </c>
      <c r="B14" s="86"/>
      <c r="C14" s="87"/>
      <c r="D14" s="102">
        <v>0</v>
      </c>
    </row>
    <row r="15" spans="1:4" ht="15" x14ac:dyDescent="0.25">
      <c r="A15" s="85" t="s">
        <v>453</v>
      </c>
      <c r="B15" s="86"/>
      <c r="C15" s="87"/>
      <c r="D15" s="102">
        <v>0</v>
      </c>
    </row>
    <row r="16" spans="1:4" ht="15" x14ac:dyDescent="0.25">
      <c r="A16" s="86" t="s">
        <v>332</v>
      </c>
      <c r="B16" s="86"/>
      <c r="C16" s="87"/>
      <c r="D16" s="102">
        <v>0</v>
      </c>
    </row>
    <row r="17" spans="1:4" ht="15" x14ac:dyDescent="0.25">
      <c r="A17" s="86" t="s">
        <v>449</v>
      </c>
      <c r="B17" s="86"/>
      <c r="C17" s="87"/>
      <c r="D17" s="103"/>
    </row>
    <row r="18" spans="1:4" ht="15.6" x14ac:dyDescent="0.3">
      <c r="A18" s="380"/>
      <c r="B18" s="376"/>
      <c r="C18" s="87"/>
      <c r="D18" s="102">
        <v>0</v>
      </c>
    </row>
    <row r="19" spans="1:4" ht="15.6" x14ac:dyDescent="0.3">
      <c r="A19" s="380"/>
      <c r="B19" s="376"/>
      <c r="C19" s="87"/>
      <c r="D19" s="102">
        <v>0</v>
      </c>
    </row>
    <row r="20" spans="1:4" s="90" customFormat="1" ht="15.6" x14ac:dyDescent="0.3">
      <c r="A20" s="379"/>
      <c r="B20" s="378"/>
      <c r="C20" s="87"/>
      <c r="D20" s="102">
        <v>0</v>
      </c>
    </row>
    <row r="21" spans="1:4" ht="15.6" x14ac:dyDescent="0.3">
      <c r="A21" s="380"/>
      <c r="B21" s="376"/>
      <c r="C21" s="87"/>
      <c r="D21" s="102">
        <v>0</v>
      </c>
    </row>
    <row r="22" spans="1:4" ht="15.6" x14ac:dyDescent="0.3">
      <c r="A22" s="380"/>
      <c r="B22" s="376"/>
      <c r="C22" s="87"/>
      <c r="D22" s="102">
        <v>0</v>
      </c>
    </row>
    <row r="23" spans="1:4" ht="15.6" x14ac:dyDescent="0.3">
      <c r="A23" s="379"/>
      <c r="B23" s="378"/>
      <c r="C23" s="87"/>
      <c r="D23" s="102">
        <v>0</v>
      </c>
    </row>
    <row r="24" spans="1:4" x14ac:dyDescent="0.25">
      <c r="D24" s="94"/>
    </row>
    <row r="25" spans="1:4" ht="15.6" thickBot="1" x14ac:dyDescent="0.3">
      <c r="A25" s="90" t="s">
        <v>435</v>
      </c>
      <c r="D25" s="109">
        <f>SUM(D7:D23)</f>
        <v>0</v>
      </c>
    </row>
    <row r="26" spans="1:4" ht="15" x14ac:dyDescent="0.25">
      <c r="A26" s="85" t="s">
        <v>314</v>
      </c>
      <c r="B26" s="85"/>
      <c r="C26" s="93"/>
      <c r="D26" s="104">
        <f>'Development Cost Schedule'!C60+'Development Cost Schedule'!C61</f>
        <v>0</v>
      </c>
    </row>
    <row r="27" spans="1:4" ht="15.6" x14ac:dyDescent="0.3">
      <c r="A27" s="101" t="s">
        <v>445</v>
      </c>
      <c r="B27" s="101"/>
      <c r="C27" s="101"/>
      <c r="D27" s="110" t="e">
        <f>D25/D26</f>
        <v>#DIV/0!</v>
      </c>
    </row>
    <row r="28" spans="1:4" ht="14.4" thickBot="1" x14ac:dyDescent="0.3">
      <c r="D28" s="95"/>
    </row>
    <row r="29" spans="1:4" x14ac:dyDescent="0.25">
      <c r="B29" s="106" t="s">
        <v>446</v>
      </c>
      <c r="C29" s="105" t="s">
        <v>447</v>
      </c>
      <c r="D29" s="95"/>
    </row>
    <row r="30" spans="1:4" x14ac:dyDescent="0.25">
      <c r="B30" s="107" t="s">
        <v>448</v>
      </c>
      <c r="C30" s="108">
        <v>0</v>
      </c>
    </row>
    <row r="31" spans="1:4" x14ac:dyDescent="0.25">
      <c r="B31" s="97" t="s">
        <v>437</v>
      </c>
      <c r="C31" s="98">
        <v>0.5</v>
      </c>
    </row>
    <row r="32" spans="1:4" x14ac:dyDescent="0.25">
      <c r="B32" s="97" t="s">
        <v>438</v>
      </c>
      <c r="C32" s="98">
        <v>1</v>
      </c>
    </row>
    <row r="33" spans="2:3" x14ac:dyDescent="0.25">
      <c r="B33" s="97" t="s">
        <v>439</v>
      </c>
      <c r="C33" s="98">
        <v>1.5</v>
      </c>
    </row>
    <row r="34" spans="2:3" x14ac:dyDescent="0.25">
      <c r="B34" s="97" t="s">
        <v>440</v>
      </c>
      <c r="C34" s="98">
        <v>2</v>
      </c>
    </row>
    <row r="35" spans="2:3" x14ac:dyDescent="0.25">
      <c r="B35" s="97" t="s">
        <v>441</v>
      </c>
      <c r="C35" s="98">
        <v>2.5</v>
      </c>
    </row>
    <row r="36" spans="2:3" x14ac:dyDescent="0.25">
      <c r="B36" s="97" t="s">
        <v>442</v>
      </c>
      <c r="C36" s="98">
        <v>3</v>
      </c>
    </row>
    <row r="37" spans="2:3" x14ac:dyDescent="0.25">
      <c r="B37" s="97" t="s">
        <v>443</v>
      </c>
      <c r="C37" s="98">
        <v>3.5</v>
      </c>
    </row>
    <row r="38" spans="2:3" ht="14.4" thickBot="1" x14ac:dyDescent="0.3">
      <c r="B38" s="99" t="s">
        <v>444</v>
      </c>
      <c r="C38" s="100">
        <v>4</v>
      </c>
    </row>
  </sheetData>
  <sheetProtection algorithmName="SHA-512" hashValue="jOMll+n4W4IRcmXabcZ/jUj6bdPT8ixSd3LW1843MmMOjm7YAb0AI5RL1RIOVTTUT/ycViWQjDxdRslMxsUBzA==" saltValue="EwyBkGf56/7BezPLnXcy7A==" spinCount="100000" sheet="1" objects="1" scenarios="1"/>
  <mergeCells count="8">
    <mergeCell ref="A23:B23"/>
    <mergeCell ref="A22:B22"/>
    <mergeCell ref="A21:B21"/>
    <mergeCell ref="A5:D5"/>
    <mergeCell ref="A4:D4"/>
    <mergeCell ref="A18:B18"/>
    <mergeCell ref="A19:B19"/>
    <mergeCell ref="A20:B20"/>
  </mergeCells>
  <conditionalFormatting sqref="D28">
    <cfRule type="cellIs" priority="3" operator="between">
      <formula>2.5</formula>
      <formula>4.99</formula>
    </cfRule>
  </conditionalFormatting>
  <pageMargins left="0.7" right="0.7" top="0.75" bottom="0.75" header="0.3" footer="0.3"/>
  <pageSetup scale="9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2fe1c5d-7f0d-4ac0-a840-9dab1f2d2235">
      <Terms xmlns="http://schemas.microsoft.com/office/infopath/2007/PartnerControls"/>
    </lcf76f155ced4ddcb4097134ff3c332f>
    <TaxCatchAll xmlns="3611b547-077f-4ccb-883a-d59e10bdb6f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1D7EB151D67FA4BB9BF620611A282F1" ma:contentTypeVersion="16" ma:contentTypeDescription="Create a new document." ma:contentTypeScope="" ma:versionID="3de0eb4b44d3b513210e977607b6fb7c">
  <xsd:schema xmlns:xsd="http://www.w3.org/2001/XMLSchema" xmlns:xs="http://www.w3.org/2001/XMLSchema" xmlns:p="http://schemas.microsoft.com/office/2006/metadata/properties" xmlns:ns2="62fe1c5d-7f0d-4ac0-a840-9dab1f2d2235" xmlns:ns3="3611b547-077f-4ccb-883a-d59e10bdb6f6" targetNamespace="http://schemas.microsoft.com/office/2006/metadata/properties" ma:root="true" ma:fieldsID="07e1d3ae5384fce03671c68560ef3b7a" ns2:_="" ns3:_="">
    <xsd:import namespace="62fe1c5d-7f0d-4ac0-a840-9dab1f2d2235"/>
    <xsd:import namespace="3611b547-077f-4ccb-883a-d59e10bdb6f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fe1c5d-7f0d-4ac0-a840-9dab1f2d223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b7c69241-420c-4684-9b6f-2291f78dc7ba"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611b547-077f-4ccb-883a-d59e10bdb6f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fb075af1-b3ff-4389-be3f-5f29bf953a81}" ma:internalName="TaxCatchAll" ma:showField="CatchAllData" ma:web="3611b547-077f-4ccb-883a-d59e10bdb6f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B6E65A2-EC61-4251-9C1A-8451390FAA01}">
  <ds:schemaRefs>
    <ds:schemaRef ds:uri="http://schemas.microsoft.com/office/2006/metadata/properties"/>
    <ds:schemaRef ds:uri="http://schemas.microsoft.com/office/infopath/2007/PartnerControls"/>
    <ds:schemaRef ds:uri="3611b547-077f-4ccb-883a-d59e10bdb6f6"/>
    <ds:schemaRef ds:uri="62fe1c5d-7f0d-4ac0-a840-9dab1f2d2235"/>
  </ds:schemaRefs>
</ds:datastoreItem>
</file>

<file path=customXml/itemProps2.xml><?xml version="1.0" encoding="utf-8"?>
<ds:datastoreItem xmlns:ds="http://schemas.openxmlformats.org/officeDocument/2006/customXml" ds:itemID="{3ACAF59F-97AC-4B26-A898-F642BE8F31A3}">
  <ds:schemaRefs>
    <ds:schemaRef ds:uri="http://schemas.microsoft.com/sharepoint/v3/contenttype/forms"/>
  </ds:schemaRefs>
</ds:datastoreItem>
</file>

<file path=customXml/itemProps3.xml><?xml version="1.0" encoding="utf-8"?>
<ds:datastoreItem xmlns:ds="http://schemas.openxmlformats.org/officeDocument/2006/customXml" ds:itemID="{949D5172-376C-4E34-BB94-25931291A9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fe1c5d-7f0d-4ac0-a840-9dab1f2d2235"/>
    <ds:schemaRef ds:uri="3611b547-077f-4ccb-883a-d59e10bdb6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vt:i4>
      </vt:variant>
    </vt:vector>
  </HeadingPairs>
  <TitlesOfParts>
    <vt:vector size="18" baseType="lpstr">
      <vt:lpstr>Unit Information</vt:lpstr>
      <vt:lpstr>County Selection 2023</vt:lpstr>
      <vt:lpstr>Average Income</vt:lpstr>
      <vt:lpstr>AMI Rent Targeting</vt:lpstr>
      <vt:lpstr>Operating Expenses</vt:lpstr>
      <vt:lpstr>Development Cost Schedule</vt:lpstr>
      <vt:lpstr>Efficient Housing Production</vt:lpstr>
      <vt:lpstr>Equity Gap</vt:lpstr>
      <vt:lpstr>4% ONLY Leverage</vt:lpstr>
      <vt:lpstr>20-YR Proforma</vt:lpstr>
      <vt:lpstr>HOME &amp; HTF Only</vt:lpstr>
      <vt:lpstr>30-YR Proforma_HTF</vt:lpstr>
      <vt:lpstr>'4% ONLY Leverage'!Print_Area</vt:lpstr>
      <vt:lpstr>'Average Income'!Print_Area</vt:lpstr>
      <vt:lpstr>'Efficient Housing Production'!Print_Area</vt:lpstr>
      <vt:lpstr>'Equity Gap'!Print_Area</vt:lpstr>
      <vt:lpstr>'HOME &amp; HTF Only'!Print_Area</vt:lpstr>
      <vt:lpstr>'Average Income'!Print_Titles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Teresa Kile</dc:creator>
  <cp:keywords/>
  <dc:description/>
  <cp:lastModifiedBy>Pamela Skinner</cp:lastModifiedBy>
  <cp:revision/>
  <cp:lastPrinted>2024-12-19T17:23:06Z</cp:lastPrinted>
  <dcterms:created xsi:type="dcterms:W3CDTF">2014-08-25T15:50:50Z</dcterms:created>
  <dcterms:modified xsi:type="dcterms:W3CDTF">2025-05-16T20:26:35Z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0x010100C1D7EB151D67FA4BB9BF620611A282F1</vt:lpwstr>
  </property>
  <property fmtid="{D5CDD505-2E9C-101B-9397-08002B2CF9AE}" pid="3" name="MediaServiceImageTags">
    <vt:lpwstr/>
  </property>
  <property fmtid="{D5CDD505-2E9C-101B-9397-08002B2CF9AE}" pid="4" name="Order">
    <vt:r8>539200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